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465" activeTab="1"/>
  </bookViews>
  <sheets>
    <sheet name="2013" sheetId="1" r:id="rId1"/>
    <sheet name="201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<sst xmlns="http://schemas.openxmlformats.org/spreadsheetml/2006/main" count="524" uniqueCount="428">
  <si>
    <t>"Согласовано"</t>
  </si>
  <si>
    <t>_____________А.Ю.Семухин</t>
  </si>
  <si>
    <t>№  п/п</t>
  </si>
  <si>
    <t>Наименование хозяйственной деятельности,</t>
  </si>
  <si>
    <t xml:space="preserve"> Нормативный расход на 1 чел.(руб.)</t>
  </si>
  <si>
    <t xml:space="preserve">                    мероприятия</t>
  </si>
  <si>
    <t>собст.ср.</t>
  </si>
  <si>
    <t>субсидии</t>
  </si>
  <si>
    <t xml:space="preserve"> пожертв.</t>
  </si>
  <si>
    <t xml:space="preserve">   всего</t>
  </si>
  <si>
    <t xml:space="preserve"> бюджет.средств</t>
  </si>
  <si>
    <t xml:space="preserve"> всего потрачено</t>
  </si>
  <si>
    <t>1.</t>
  </si>
  <si>
    <t xml:space="preserve">Организация физкультурно-оздоров.и спорт.мероп-тий </t>
  </si>
  <si>
    <t>всего:</t>
  </si>
  <si>
    <t>1.1.</t>
  </si>
  <si>
    <t>Показательные выступления спортсменов</t>
  </si>
  <si>
    <t>(выезд спортсменов на соревнования)</t>
  </si>
  <si>
    <t>сентябрь</t>
  </si>
  <si>
    <t>1.2.</t>
  </si>
  <si>
    <t>Обустройство спортплощадки</t>
  </si>
  <si>
    <t>с 01.06 по 01.08</t>
  </si>
  <si>
    <t>1.3.</t>
  </si>
  <si>
    <t>Оплата труда и начисления на з/пл</t>
  </si>
  <si>
    <t>с 01.01 по 31.12</t>
  </si>
  <si>
    <t>2.</t>
  </si>
  <si>
    <t>Услуги средств массовой информации</t>
  </si>
  <si>
    <t>2.2.</t>
  </si>
  <si>
    <t>Обслуживание сайта</t>
  </si>
  <si>
    <t>2.3.</t>
  </si>
  <si>
    <t>Подготовка материалов для СМИ</t>
  </si>
  <si>
    <t>3.</t>
  </si>
  <si>
    <t>Организация досуга и обеспечение жителей услугами культуры и библиотеч.обслуживания населения и архивного фонда</t>
  </si>
  <si>
    <t>3.1.</t>
  </si>
  <si>
    <t>Новогодняя дискотека</t>
  </si>
  <si>
    <t>с 01.01 по 02.01</t>
  </si>
  <si>
    <t>3.2.</t>
  </si>
  <si>
    <t>Рождество</t>
  </si>
  <si>
    <t>с 07.01 по 08.01</t>
  </si>
  <si>
    <t>3.3.</t>
  </si>
  <si>
    <t>Старый Новый год</t>
  </si>
  <si>
    <t>3.4.</t>
  </si>
  <si>
    <t>Татьянин день</t>
  </si>
  <si>
    <t>3.5.</t>
  </si>
  <si>
    <t>День святого Валентина</t>
  </si>
  <si>
    <t>3.6.</t>
  </si>
  <si>
    <t>День защитников Отечества</t>
  </si>
  <si>
    <t>3.7.</t>
  </si>
  <si>
    <t>Международный женский день</t>
  </si>
  <si>
    <t>3.8.</t>
  </si>
  <si>
    <t>Вечер отдыха для детей,посещ-х СДК</t>
  </si>
  <si>
    <t>март</t>
  </si>
  <si>
    <t>3.9.</t>
  </si>
  <si>
    <t>Народные гуляния "Проводы зимы"</t>
  </si>
  <si>
    <t>3.10.</t>
  </si>
  <si>
    <t>День смеха (Вечер отдыха)</t>
  </si>
  <si>
    <t>апрель</t>
  </si>
  <si>
    <t>3.11.</t>
  </si>
  <si>
    <t>День Победы ( Митинг, концерт)</t>
  </si>
  <si>
    <t>3.12.</t>
  </si>
  <si>
    <t>День защиты детей</t>
  </si>
  <si>
    <t>3.13.</t>
  </si>
  <si>
    <t>День Молодёжи ( вечер отдыха)</t>
  </si>
  <si>
    <t>июнь</t>
  </si>
  <si>
    <t>3.14.</t>
  </si>
  <si>
    <t>Телецкий марафон</t>
  </si>
  <si>
    <t>июль</t>
  </si>
  <si>
    <t>3.15.</t>
  </si>
  <si>
    <t>День села Артыбаш-Иогач</t>
  </si>
  <si>
    <t>3.16.</t>
  </si>
  <si>
    <t>День села Яйлю</t>
  </si>
  <si>
    <t>3.17.</t>
  </si>
  <si>
    <t>День пожилого человека</t>
  </si>
  <si>
    <t>октябрь</t>
  </si>
  <si>
    <t>3.18.</t>
  </si>
  <si>
    <t>Осенний бал для взрослых</t>
  </si>
  <si>
    <t>3.19.</t>
  </si>
  <si>
    <t>День Матери</t>
  </si>
  <si>
    <t>ноябрь</t>
  </si>
  <si>
    <t>3.20.</t>
  </si>
  <si>
    <t>Новогодние празднования (ёлки)</t>
  </si>
  <si>
    <t>с 25.12 по 31.12</t>
  </si>
  <si>
    <t>3.21.</t>
  </si>
  <si>
    <t>Дискотеки</t>
  </si>
  <si>
    <t>с 01.10 по 30.05</t>
  </si>
  <si>
    <t>3.22.</t>
  </si>
  <si>
    <t>Ведение кружка с гитарой</t>
  </si>
  <si>
    <t xml:space="preserve">с 01.01 по 31.12 </t>
  </si>
  <si>
    <t>3.23.</t>
  </si>
  <si>
    <t>Приобретение аппаратуры и мебели</t>
  </si>
  <si>
    <t>с 01.01 по 30.06</t>
  </si>
  <si>
    <t>3.24.</t>
  </si>
  <si>
    <t>Благоустройство СДК</t>
  </si>
  <si>
    <t>3.25.</t>
  </si>
  <si>
    <t>3.26.</t>
  </si>
  <si>
    <t>Содержание, реконструкция и тек.ремонт СДК</t>
  </si>
  <si>
    <t>с 01.07 по 31.10</t>
  </si>
  <si>
    <t>3.27.</t>
  </si>
  <si>
    <t>3.28.</t>
  </si>
  <si>
    <t>Выставка детских рисунков ко дню Отечества</t>
  </si>
  <si>
    <t>февраль</t>
  </si>
  <si>
    <t>3.29.</t>
  </si>
  <si>
    <t>Выставка детских рисунков ко дню 8 Марта</t>
  </si>
  <si>
    <t>3.30.</t>
  </si>
  <si>
    <t>Выставка детских рисунков ко дню Защиты детей</t>
  </si>
  <si>
    <t>3.31.</t>
  </si>
  <si>
    <t>Тематические вечера 1 раз в месяц</t>
  </si>
  <si>
    <t>3.32.</t>
  </si>
  <si>
    <t>Услуги ксерокопирования населению ( 10 руб.лист)</t>
  </si>
  <si>
    <t>3.33.</t>
  </si>
  <si>
    <t>3.34.</t>
  </si>
  <si>
    <t>Содержание библ.фонда и проведение меропр-й</t>
  </si>
  <si>
    <t>3.35.</t>
  </si>
  <si>
    <t>Обеспечение культурных работников топливом(дровами)</t>
  </si>
  <si>
    <t>с 01.11 по 01.03</t>
  </si>
  <si>
    <t>3.36.</t>
  </si>
  <si>
    <t>Предоставление транспортных услуг (165 руб./час)</t>
  </si>
  <si>
    <t>4.</t>
  </si>
  <si>
    <t xml:space="preserve">Мероприятия по благоустройству территории, прилежещей к объекту культурного наследия     </t>
  </si>
  <si>
    <t>4.1.</t>
  </si>
  <si>
    <t>Освещение улиц с.Артыбаш и с. Иогач</t>
  </si>
  <si>
    <t>с.01.06 по 01.10</t>
  </si>
  <si>
    <t>4.2.</t>
  </si>
  <si>
    <t xml:space="preserve">Строительство и реконструкция электросетей </t>
  </si>
  <si>
    <t>с 01.06 по 01.10</t>
  </si>
  <si>
    <t>( 0,4 кВт и 10 кВт)</t>
  </si>
  <si>
    <t>4.3.</t>
  </si>
  <si>
    <t>4.4.</t>
  </si>
  <si>
    <t xml:space="preserve">Ремонт спецмашины </t>
  </si>
  <si>
    <t>4.5.</t>
  </si>
  <si>
    <t>ГСМ на спецмашину</t>
  </si>
  <si>
    <t>4.6.</t>
  </si>
  <si>
    <t>Транспортный налог</t>
  </si>
  <si>
    <t>с 01.01. по 31.12</t>
  </si>
  <si>
    <t>4.7.</t>
  </si>
  <si>
    <t>Приобретение автомобиля</t>
  </si>
  <si>
    <t>4.8.</t>
  </si>
  <si>
    <t>Чистка дорог от снега ( 1 час 1000 руб.)</t>
  </si>
  <si>
    <t>с 01.01 по 15.04</t>
  </si>
  <si>
    <t>4.9.</t>
  </si>
  <si>
    <t>Грейдирование дорог  ( 1 час 1200 руб.)</t>
  </si>
  <si>
    <t>с 15.06 по 01.08</t>
  </si>
  <si>
    <t>4.10.</t>
  </si>
  <si>
    <t>Подсыпка дорог ( улиц с. Артыбаш и с. Иогач)</t>
  </si>
  <si>
    <t>с 01.06 по 15.06</t>
  </si>
  <si>
    <t>4.11.</t>
  </si>
  <si>
    <t>с 15.11 по 31.12</t>
  </si>
  <si>
    <t>4.12.</t>
  </si>
  <si>
    <t>Огораживание кладбища в с. Иогач</t>
  </si>
  <si>
    <t>4.13.</t>
  </si>
  <si>
    <t xml:space="preserve">Содержание мест захоронений </t>
  </si>
  <si>
    <t>4.14.</t>
  </si>
  <si>
    <t>Строительство сторожки на кладбище с.Иогач</t>
  </si>
  <si>
    <t>с 01.05 по 31.10</t>
  </si>
  <si>
    <t>4.15.</t>
  </si>
  <si>
    <t xml:space="preserve">ремонт катафалка, ГСМ </t>
  </si>
  <si>
    <t>4.16.</t>
  </si>
  <si>
    <t>Ремонт автомобиля</t>
  </si>
  <si>
    <t>4.17.</t>
  </si>
  <si>
    <t>ГСМ на автомобиль</t>
  </si>
  <si>
    <t>4.18.</t>
  </si>
  <si>
    <t>с 01.01 по 31.06</t>
  </si>
  <si>
    <t>4.19.</t>
  </si>
  <si>
    <t>Строительство гаража</t>
  </si>
  <si>
    <t>Приобретение спецодежды и спецсредств</t>
  </si>
  <si>
    <t>Прокладка противопожарных разрывов</t>
  </si>
  <si>
    <t>с 01.06 по 31.08</t>
  </si>
  <si>
    <t>5.</t>
  </si>
  <si>
    <t>Организация обустройства мест массового отдыха</t>
  </si>
  <si>
    <t>6.1.</t>
  </si>
  <si>
    <t>Содержание мест массового пользования</t>
  </si>
  <si>
    <t>с 15.05 по 31.09</t>
  </si>
  <si>
    <t>6.2.</t>
  </si>
  <si>
    <t>Содержание туалетов</t>
  </si>
  <si>
    <t>с 01.05 по 31.05</t>
  </si>
  <si>
    <t>6.</t>
  </si>
  <si>
    <t xml:space="preserve"> Организация ритуальных услуг                </t>
  </si>
  <si>
    <t>7.1.</t>
  </si>
  <si>
    <t>Услуги катафалка</t>
  </si>
  <si>
    <t>7.2.</t>
  </si>
  <si>
    <t>Услуги по захоронению</t>
  </si>
  <si>
    <t>7.</t>
  </si>
  <si>
    <t>Организация снабжения населения топливом (дровами)</t>
  </si>
  <si>
    <t>8.</t>
  </si>
  <si>
    <t>Организация сбора и вывоза ТБО и мусора</t>
  </si>
  <si>
    <t>9.1.</t>
  </si>
  <si>
    <t>Вывоз бытовых отходов у населения</t>
  </si>
  <si>
    <t>9.2.</t>
  </si>
  <si>
    <t>Вывоз мусора от прочих потребителей</t>
  </si>
  <si>
    <t>9.</t>
  </si>
  <si>
    <t>Организация микрофинансовой деятельности, бизнес-центров, бизнес-инкубаторов</t>
  </si>
  <si>
    <t xml:space="preserve">           Р   А   С   Х   О   Д   Ы                  ( тыс.руб.)</t>
  </si>
  <si>
    <t>период проведения</t>
  </si>
  <si>
    <t xml:space="preserve">"Утверждаю"                                            _________________О.В. Сидашов                  " ___" ________________ 2012г.                                                                                          </t>
  </si>
  <si>
    <t>май-сентябрь</t>
  </si>
  <si>
    <t>Д      О      Х      О     Д      Ы      (тыс.руб)</t>
  </si>
  <si>
    <t>"___"______________2012г.</t>
  </si>
  <si>
    <t xml:space="preserve"> ПЛАН финансово-хозяйственной деятельности МАУ "Телесеть" на 2013 год.</t>
  </si>
  <si>
    <t>Пополнение библиотечного фонда</t>
  </si>
  <si>
    <t>август</t>
  </si>
  <si>
    <t>День коренных народов</t>
  </si>
  <si>
    <t>Нормативы расходов на одного человека расчитаны исходя из численности населения - 2435 человек</t>
  </si>
  <si>
    <t>Привлечение экскаватора и трактора</t>
  </si>
  <si>
    <t>Итого</t>
  </si>
  <si>
    <t>2.1.</t>
  </si>
  <si>
    <t>3.37.</t>
  </si>
  <si>
    <t>3.38.</t>
  </si>
  <si>
    <t>3.39.</t>
  </si>
  <si>
    <t>(2221 чел. - постоянное население, 214 чел. - отдыхающих, студентов, временно-работающих)</t>
  </si>
  <si>
    <t>13.01.2012.</t>
  </si>
  <si>
    <t>25.01.2012.</t>
  </si>
  <si>
    <t>14.02.2012.</t>
  </si>
  <si>
    <t>23.02.2012.</t>
  </si>
  <si>
    <t>08.03.2012.</t>
  </si>
  <si>
    <t>09.05.2012.</t>
  </si>
  <si>
    <t>01.06.2012.</t>
  </si>
  <si>
    <t xml:space="preserve"> ПЛАН финансово-хозяйственной деятельности МАУ "Телесеть" на 2014 год.</t>
  </si>
  <si>
    <t>Плата за негативное воздействие на окруж.среду</t>
  </si>
  <si>
    <t>Отсыпка дорог ( улиц с. Артыбаш и с. Иогач)</t>
  </si>
  <si>
    <t>07.01.2014 г</t>
  </si>
  <si>
    <t>13.01.2014 г</t>
  </si>
  <si>
    <t>25.01.2014 г</t>
  </si>
  <si>
    <t>14.02.2014 г</t>
  </si>
  <si>
    <t>23.02.2014 г</t>
  </si>
  <si>
    <t>февраль-март</t>
  </si>
  <si>
    <t xml:space="preserve">08.03.2014 г </t>
  </si>
  <si>
    <t>01.04.2014 г</t>
  </si>
  <si>
    <t xml:space="preserve">01.06.2014 г </t>
  </si>
  <si>
    <t>август-сентябрь</t>
  </si>
  <si>
    <t>Организация и осуществление мероприятий в области физической культуры и спорта</t>
  </si>
  <si>
    <t>Содержание автомобиля</t>
  </si>
  <si>
    <t>Водоснабжение</t>
  </si>
  <si>
    <t>Оплата эл.энергии по скважинам</t>
  </si>
  <si>
    <t>получение сертификата на оказание услуг по опломбированию приборов контроля и учета</t>
  </si>
  <si>
    <t>Водный налог</t>
  </si>
  <si>
    <t>Водоснабжение  населения</t>
  </si>
  <si>
    <t>Водоснабжение юр.лиц</t>
  </si>
  <si>
    <t>Освещение улиц</t>
  </si>
  <si>
    <t>Хим.исследования воды</t>
  </si>
  <si>
    <t>составление проектно-сметной документации на новый водопровод</t>
  </si>
  <si>
    <t>Старый Новый год(дискотека)</t>
  </si>
  <si>
    <t>Татьянин день(дискотека)</t>
  </si>
  <si>
    <t>День святого Валентина(дискотека)</t>
  </si>
  <si>
    <t>День защитников Отечества(дискотека)</t>
  </si>
  <si>
    <t>Выставка детских рисунков К Дню Отечества</t>
  </si>
  <si>
    <t>Выставка детских рисунков К 8 марта</t>
  </si>
  <si>
    <t>Выставка детских рисунков ко Дню Защиты детей</t>
  </si>
  <si>
    <t>Предоставление транспорта для участия в выездных концертах</t>
  </si>
  <si>
    <t>Проведение  дискотек в СДК Яйлю</t>
  </si>
  <si>
    <t>Приобретение топлива Для СДК Яйлю</t>
  </si>
  <si>
    <t>Приобретение топлива для СДК Иогач</t>
  </si>
  <si>
    <t>Приобртение спортивного инвентаря,формы</t>
  </si>
  <si>
    <t>Оплата труда и начисления на з/пл спортвного организатора</t>
  </si>
  <si>
    <t>ВСЕГО</t>
  </si>
  <si>
    <t>Размещение ТБО на полегоне</t>
  </si>
  <si>
    <t>содержание и обслуживание скважин,водопровода</t>
  </si>
  <si>
    <t>Оплата труда и начисления на з/пл электрика</t>
  </si>
  <si>
    <t>оплата за электроэнергию</t>
  </si>
  <si>
    <t>ГСМ и суточные на поездки спортсменов на соревнования,грамоты,кубки</t>
  </si>
  <si>
    <t>Обслуживание ретранслятора(з/п с отчисл)</t>
  </si>
  <si>
    <t>Прокат фильмов Яйлю</t>
  </si>
  <si>
    <t>Лизинг автомобиля</t>
  </si>
  <si>
    <t>Пополнение библиотечного фонда,подписные издания</t>
  </si>
  <si>
    <t>Предоставление транспортных услуг(165 руб/час)</t>
  </si>
  <si>
    <t>"___"______________201_г.</t>
  </si>
  <si>
    <t xml:space="preserve">"Утверждаю"                                            _________________А.В.Киршин                  " ___" ________________ 201_г.                                                                                          </t>
  </si>
  <si>
    <t>1,1</t>
  </si>
  <si>
    <t>2</t>
  </si>
  <si>
    <t>2,1</t>
  </si>
  <si>
    <t>3</t>
  </si>
  <si>
    <t>3,1</t>
  </si>
  <si>
    <t>3,1,1</t>
  </si>
  <si>
    <t>3,1,2</t>
  </si>
  <si>
    <t>3,1,3</t>
  </si>
  <si>
    <t>3,1,4</t>
  </si>
  <si>
    <t>3,1,5</t>
  </si>
  <si>
    <t>3,1,6,</t>
  </si>
  <si>
    <t>4</t>
  </si>
  <si>
    <t>4,1</t>
  </si>
  <si>
    <t>4,1,1</t>
  </si>
  <si>
    <t>4,1,2</t>
  </si>
  <si>
    <t>4,1,3</t>
  </si>
  <si>
    <t>5</t>
  </si>
  <si>
    <t>5,1</t>
  </si>
  <si>
    <t>5,1,1,</t>
  </si>
  <si>
    <t>6,1,1</t>
  </si>
  <si>
    <t>6,2,1</t>
  </si>
  <si>
    <t>6,2,2</t>
  </si>
  <si>
    <t>6,2,3</t>
  </si>
  <si>
    <t>6,2,4</t>
  </si>
  <si>
    <t>8,1,1</t>
  </si>
  <si>
    <t>гсм на пожарную машину</t>
  </si>
  <si>
    <t>допл. за выезд на пожары ,на учения,тех.уход пож.маш.</t>
  </si>
  <si>
    <t>Приобретение спецодежды и спецсредств,инв</t>
  </si>
  <si>
    <t>1.2</t>
  </si>
  <si>
    <t>3,1,7</t>
  </si>
  <si>
    <t>Устойчивое развитие сельской территории Артыбашского поселения 80105030127000621</t>
  </si>
  <si>
    <t>Проектирование и строительство водопровода  микрорайона ст.Артыбаш (80105030127001621)</t>
  </si>
  <si>
    <t>Мероприятия на содержание автомобильных дорог общего пользования местного значения, находящихся в собственности Артыбашского сельского поселения.(80105030126001621)</t>
  </si>
  <si>
    <t>Безопасность дорожного движения (.(80105030126000621))</t>
  </si>
  <si>
    <t>4,1,4</t>
  </si>
  <si>
    <t>Установка дорожных знаков</t>
  </si>
  <si>
    <t>5,1,2</t>
  </si>
  <si>
    <t>состаление схемы водопровода</t>
  </si>
  <si>
    <t>Содержание кладбища(огораживание,вывоз мусора)</t>
  </si>
  <si>
    <t>Ретуальные услуги(захоронение)</t>
  </si>
  <si>
    <t>Транспортные услуги по доставке покойника в морг до с.Турочак и обратно(з/ч,гсм.доплата водит)</t>
  </si>
  <si>
    <t>9,1,1</t>
  </si>
  <si>
    <t>9,1,2</t>
  </si>
  <si>
    <t>9,1,3</t>
  </si>
  <si>
    <t>9,1,4</t>
  </si>
  <si>
    <t>Оплата труда с отчислениями работников архива и библиотеки</t>
  </si>
  <si>
    <t>Телецкий водный праздник</t>
  </si>
  <si>
    <t>Рожденственская дискотека</t>
  </si>
  <si>
    <t>Новогодний бал-маскарад</t>
  </si>
  <si>
    <t>Новогодняя елка для неорганизованных детей,подарки многодетным семьям</t>
  </si>
  <si>
    <t>День Молодежи(вечер отдыха)</t>
  </si>
  <si>
    <t>Проведение прочих платных мероприятий СДК с.Иогач</t>
  </si>
  <si>
    <t>Проведение платных концертов СДК Иогач</t>
  </si>
  <si>
    <t>Проведение прочих платных мероприятий СДК с.Яйлю</t>
  </si>
  <si>
    <t xml:space="preserve">Приобретение аппаратуры,матер.расходы </t>
  </si>
  <si>
    <t>Развитие физической культуры и спорта в Артыбашском сельском поселении(80111010000000000)</t>
  </si>
  <si>
    <t>Строительство катка для жителей поселения</t>
  </si>
  <si>
    <t>Обустройство мест массового пользования</t>
  </si>
  <si>
    <t>Оплата труда с налогами завед.кладбищем</t>
  </si>
  <si>
    <t>Содержание спец. автомобиля на вывозке ТБО(ГСМ.запчасти)</t>
  </si>
  <si>
    <t xml:space="preserve"> Составлении налоговых деклараций,подготовка заявлений на регистрацию,снятие с сучета в налоговых органах и др.д </t>
  </si>
  <si>
    <t xml:space="preserve">Информация для предпринимателей и населения </t>
  </si>
  <si>
    <t>Обслуживание сайта,подг.материалов.СМИ</t>
  </si>
  <si>
    <t>Зарплата с отчислением водителя(уаз3303)</t>
  </si>
  <si>
    <t xml:space="preserve">Ремонт,выплата компенсаций за автомобили ГСМ,запчасти,транспортный налог  </t>
  </si>
  <si>
    <t>1,3</t>
  </si>
  <si>
    <t>Создание стратегии развития мест отдыха Н.П."Совет Телецкого озера</t>
  </si>
  <si>
    <t>Повышение социальной защищенности жителей МО</t>
  </si>
  <si>
    <t>Оказание материальной помощи ВОВ,труженикам тыла</t>
  </si>
  <si>
    <t>Заготовка древесины для социальных нужд</t>
  </si>
  <si>
    <t>Установка линии освещения</t>
  </si>
  <si>
    <t>Установка уличных фонарей</t>
  </si>
  <si>
    <t>Установка КТП,электросетей</t>
  </si>
  <si>
    <t>6,3,1</t>
  </si>
  <si>
    <t>6,3,2</t>
  </si>
  <si>
    <t>6,3,3</t>
  </si>
  <si>
    <t>6,3,4</t>
  </si>
  <si>
    <t>6,4,1</t>
  </si>
  <si>
    <t>6,5</t>
  </si>
  <si>
    <t>6,5,1</t>
  </si>
  <si>
    <t>6,5,2</t>
  </si>
  <si>
    <t>6,6,1</t>
  </si>
  <si>
    <t>6,6,2</t>
  </si>
  <si>
    <t>6,6,3</t>
  </si>
  <si>
    <t>6,7,1</t>
  </si>
  <si>
    <t>6,7,2</t>
  </si>
  <si>
    <t>6,7,3</t>
  </si>
  <si>
    <t>6,7,4</t>
  </si>
  <si>
    <t>6,7,5</t>
  </si>
  <si>
    <t>6,7,6</t>
  </si>
  <si>
    <t>8,1,2</t>
  </si>
  <si>
    <t>8,1,3</t>
  </si>
  <si>
    <t>8,1,4</t>
  </si>
  <si>
    <t>Организационно-техническое обеспечение проведения концертов и иных культурных мероприятий, направленных на удовлетворение духовных потребностей 80108010217002621</t>
  </si>
  <si>
    <t>Повышение уровня и качества предоставления библиотечных услуг 80108010217001621)</t>
  </si>
  <si>
    <t>Развитие культуры в Артыбашском сельском поселении 80108010217000621</t>
  </si>
  <si>
    <t>Поддержка малого и среднего предпринимательства( 801 05 03 011Я001621)</t>
  </si>
  <si>
    <t>Комплексное развитие систем коммунальной и транспортной инфраструктуры в "Артыбашском сельском поселении" (80105030122000621)</t>
  </si>
  <si>
    <t>Отходы ((80105030124000621)</t>
  </si>
  <si>
    <t>Освоение земельных участков в целях жилищного строительства 80105030122001621</t>
  </si>
  <si>
    <t>Мероприятия по организации сбора и вывоза бытовых отходов и мусора (80105030124001621)</t>
  </si>
  <si>
    <t>Повышение результативности предоставления субсидий МАУ "Телесеть"  (80105030311000621)</t>
  </si>
  <si>
    <t>Мероприятия в области пожарной безопасности(80103090232002621)</t>
  </si>
  <si>
    <t xml:space="preserve">           Р   А   С   Х   О   Д   Ы     ( тыс.руб.)</t>
  </si>
  <si>
    <t xml:space="preserve"> Норм. Расх на1чел.(руб.)</t>
  </si>
  <si>
    <t>Нормативы расходов на одного человека расчитаны исходя из численности населения - 2617 человек</t>
  </si>
  <si>
    <t xml:space="preserve">Из них:постоянное население 2403  ,отдыхающие,временно проживающие,отдыхающие , студенты 214 </t>
  </si>
  <si>
    <t>Начисления на зарплату 30,2%</t>
  </si>
  <si>
    <t>Отчисления на зарплату 30,2%</t>
  </si>
  <si>
    <t>6,2,5</t>
  </si>
  <si>
    <t>Оплата труда</t>
  </si>
  <si>
    <t xml:space="preserve">Оплата труда  </t>
  </si>
  <si>
    <t>6.4</t>
  </si>
  <si>
    <t>6,6</t>
  </si>
  <si>
    <t>6,6,4</t>
  </si>
  <si>
    <t>6,6,5</t>
  </si>
  <si>
    <t>6,6,6</t>
  </si>
  <si>
    <t>6,6,7</t>
  </si>
  <si>
    <t>,8</t>
  </si>
  <si>
    <t>6,6,8</t>
  </si>
  <si>
    <t>6,6,9</t>
  </si>
  <si>
    <t>7,1,1</t>
  </si>
  <si>
    <t>7,1,2</t>
  </si>
  <si>
    <t>7,1,3</t>
  </si>
  <si>
    <t>7,1,4</t>
  </si>
  <si>
    <t>8</t>
  </si>
  <si>
    <t>8,1</t>
  </si>
  <si>
    <t>8,1,5</t>
  </si>
  <si>
    <t>8,1,6</t>
  </si>
  <si>
    <t>8,1,7</t>
  </si>
  <si>
    <t>8,2,1</t>
  </si>
  <si>
    <t>8,2,2</t>
  </si>
  <si>
    <t>8,2,3</t>
  </si>
  <si>
    <t>8,2,4</t>
  </si>
  <si>
    <t>8,2,5</t>
  </si>
  <si>
    <t>8,2,6</t>
  </si>
  <si>
    <t>8,2,7</t>
  </si>
  <si>
    <t>8,2,8</t>
  </si>
  <si>
    <t>8,2,9</t>
  </si>
  <si>
    <t>8,2,10</t>
  </si>
  <si>
    <t>8,2,11</t>
  </si>
  <si>
    <t>8,2,12</t>
  </si>
  <si>
    <t>8,2,13</t>
  </si>
  <si>
    <t>8,2,14</t>
  </si>
  <si>
    <t>8,2,15</t>
  </si>
  <si>
    <t>8,2,16</t>
  </si>
  <si>
    <t>8,2,18</t>
  </si>
  <si>
    <t>8,2,19</t>
  </si>
  <si>
    <t>8,2,20</t>
  </si>
  <si>
    <t>8,2,21</t>
  </si>
  <si>
    <t>8,2,22</t>
  </si>
  <si>
    <t>8,2,23</t>
  </si>
  <si>
    <t>8,2,24</t>
  </si>
  <si>
    <t>8,2,25</t>
  </si>
  <si>
    <t>8,2,26</t>
  </si>
  <si>
    <t>8,2,27</t>
  </si>
  <si>
    <t>8,2,28</t>
  </si>
  <si>
    <t>8,2,29</t>
  </si>
  <si>
    <t>8,2,30</t>
  </si>
  <si>
    <t>8,2,31</t>
  </si>
  <si>
    <t>Разработка,подготовка проектов документов по землепользованию</t>
  </si>
  <si>
    <t xml:space="preserve">Подготовка планов,проектов документов по землепользованию,ответов на запросы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</si>
</sst>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color indexed="10"/>
      <name val="Arial"/>
      <family val="2"/>
    </font>
    <font>
      <sz val="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0" fontId="2" fillId="2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24" borderId="10" xfId="0" applyFont="1" applyFill="1" applyBorder="1" applyAlignment="1">
      <alignment/>
    </xf>
    <xf numFmtId="2" fontId="0" fillId="24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6" fontId="0" fillId="0" borderId="10" xfId="0" applyNumberFormat="1" applyFont="1" applyBorder="1" applyAlignment="1">
      <alignment/>
    </xf>
    <xf numFmtId="0" fontId="0" fillId="24" borderId="10" xfId="0" applyFont="1" applyFill="1" applyBorder="1" applyAlignment="1">
      <alignment horizontal="left"/>
    </xf>
    <xf numFmtId="2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2" fontId="0" fillId="0" borderId="10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7" borderId="0" xfId="0" applyFill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/>
    </xf>
    <xf numFmtId="2" fontId="0" fillId="24" borderId="10" xfId="0" applyNumberFormat="1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0" fillId="24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0" fontId="0" fillId="3" borderId="10" xfId="0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/>
    </xf>
    <xf numFmtId="2" fontId="22" fillId="22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22" fillId="0" borderId="10" xfId="0" applyFont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0" fontId="0" fillId="25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25" borderId="10" xfId="0" applyNumberFormat="1" applyFont="1" applyFill="1" applyBorder="1" applyAlignment="1">
      <alignment/>
    </xf>
    <xf numFmtId="2" fontId="0" fillId="25" borderId="11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25" borderId="10" xfId="0" applyFont="1" applyFill="1" applyBorder="1" applyAlignment="1">
      <alignment wrapText="1"/>
    </xf>
    <xf numFmtId="0" fontId="0" fillId="25" borderId="10" xfId="0" applyFont="1" applyFill="1" applyBorder="1" applyAlignment="1">
      <alignment horizontal="center"/>
    </xf>
    <xf numFmtId="2" fontId="0" fillId="25" borderId="10" xfId="0" applyNumberFormat="1" applyFont="1" applyFill="1" applyBorder="1" applyAlignment="1">
      <alignment/>
    </xf>
    <xf numFmtId="2" fontId="0" fillId="25" borderId="10" xfId="0" applyNumberFormat="1" applyFont="1" applyFill="1" applyBorder="1" applyAlignment="1">
      <alignment/>
    </xf>
    <xf numFmtId="0" fontId="0" fillId="25" borderId="10" xfId="0" applyFont="1" applyFill="1" applyBorder="1" applyAlignment="1">
      <alignment/>
    </xf>
    <xf numFmtId="2" fontId="0" fillId="25" borderId="12" xfId="0" applyNumberFormat="1" applyFont="1" applyFill="1" applyBorder="1" applyAlignment="1">
      <alignment/>
    </xf>
    <xf numFmtId="2" fontId="22" fillId="25" borderId="10" xfId="0" applyNumberFormat="1" applyFont="1" applyFill="1" applyBorder="1" applyAlignment="1">
      <alignment/>
    </xf>
    <xf numFmtId="2" fontId="22" fillId="25" borderId="10" xfId="0" applyNumberFormat="1" applyFont="1" applyFill="1" applyBorder="1" applyAlignment="1">
      <alignment/>
    </xf>
    <xf numFmtId="2" fontId="22" fillId="25" borderId="12" xfId="0" applyNumberFormat="1" applyFont="1" applyFill="1" applyBorder="1" applyAlignment="1">
      <alignment/>
    </xf>
    <xf numFmtId="2" fontId="0" fillId="25" borderId="10" xfId="0" applyNumberFormat="1" applyFont="1" applyFill="1" applyBorder="1" applyAlignment="1">
      <alignment/>
    </xf>
    <xf numFmtId="2" fontId="0" fillId="25" borderId="0" xfId="0" applyNumberFormat="1" applyFont="1" applyFill="1" applyBorder="1" applyAlignment="1">
      <alignment/>
    </xf>
    <xf numFmtId="2" fontId="0" fillId="25" borderId="0" xfId="0" applyNumberFormat="1" applyFont="1" applyFill="1" applyBorder="1" applyAlignment="1">
      <alignment/>
    </xf>
    <xf numFmtId="0" fontId="0" fillId="25" borderId="10" xfId="0" applyFont="1" applyFill="1" applyBorder="1" applyAlignment="1">
      <alignment horizontal="center" wrapText="1"/>
    </xf>
    <xf numFmtId="49" fontId="2" fillId="25" borderId="10" xfId="0" applyNumberFormat="1" applyFont="1" applyFill="1" applyBorder="1" applyAlignment="1">
      <alignment/>
    </xf>
    <xf numFmtId="49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  <xf numFmtId="2" fontId="0" fillId="25" borderId="12" xfId="0" applyNumberFormat="1" applyFont="1" applyFill="1" applyBorder="1" applyAlignment="1">
      <alignment/>
    </xf>
    <xf numFmtId="0" fontId="2" fillId="7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/>
    </xf>
    <xf numFmtId="0" fontId="2" fillId="25" borderId="10" xfId="0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/>
    </xf>
    <xf numFmtId="4" fontId="0" fillId="25" borderId="0" xfId="0" applyNumberFormat="1" applyFont="1" applyFill="1" applyAlignment="1">
      <alignment/>
    </xf>
    <xf numFmtId="0" fontId="2" fillId="25" borderId="10" xfId="0" applyFont="1" applyFill="1" applyBorder="1" applyAlignment="1">
      <alignment horizontal="left"/>
    </xf>
    <xf numFmtId="0" fontId="0" fillId="25" borderId="0" xfId="0" applyFill="1" applyAlignment="1">
      <alignment/>
    </xf>
    <xf numFmtId="0" fontId="0" fillId="25" borderId="10" xfId="0" applyFont="1" applyFill="1" applyBorder="1" applyAlignment="1">
      <alignment/>
    </xf>
    <xf numFmtId="2" fontId="0" fillId="25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2" fontId="0" fillId="25" borderId="11" xfId="0" applyNumberFormat="1" applyFont="1" applyFill="1" applyBorder="1" applyAlignment="1">
      <alignment/>
    </xf>
    <xf numFmtId="2" fontId="0" fillId="25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25" borderId="12" xfId="0" applyFont="1" applyFill="1" applyBorder="1" applyAlignment="1">
      <alignment/>
    </xf>
    <xf numFmtId="0" fontId="2" fillId="24" borderId="11" xfId="0" applyFont="1" applyFill="1" applyBorder="1" applyAlignment="1">
      <alignment horizontal="center"/>
    </xf>
    <xf numFmtId="2" fontId="0" fillId="22" borderId="12" xfId="0" applyNumberFormat="1" applyFont="1" applyFill="1" applyBorder="1" applyAlignment="1">
      <alignment/>
    </xf>
    <xf numFmtId="2" fontId="0" fillId="25" borderId="12" xfId="0" applyNumberFormat="1" applyFont="1" applyFill="1" applyBorder="1" applyAlignment="1">
      <alignment/>
    </xf>
    <xf numFmtId="2" fontId="0" fillId="25" borderId="10" xfId="0" applyNumberFormat="1" applyFill="1" applyBorder="1" applyAlignment="1">
      <alignment/>
    </xf>
    <xf numFmtId="0" fontId="0" fillId="22" borderId="0" xfId="0" applyFill="1" applyAlignment="1">
      <alignment/>
    </xf>
    <xf numFmtId="0" fontId="22" fillId="22" borderId="10" xfId="0" applyFont="1" applyFill="1" applyBorder="1" applyAlignment="1">
      <alignment horizontal="left" vertical="center" wrapText="1"/>
    </xf>
    <xf numFmtId="0" fontId="2" fillId="22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/>
    </xf>
    <xf numFmtId="2" fontId="22" fillId="24" borderId="10" xfId="0" applyNumberFormat="1" applyFont="1" applyFill="1" applyBorder="1" applyAlignment="1">
      <alignment/>
    </xf>
    <xf numFmtId="0" fontId="1" fillId="24" borderId="11" xfId="0" applyFont="1" applyFill="1" applyBorder="1" applyAlignment="1">
      <alignment/>
    </xf>
    <xf numFmtId="2" fontId="22" fillId="24" borderId="11" xfId="0" applyNumberFormat="1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2" fontId="22" fillId="24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7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0" fillId="25" borderId="0" xfId="0" applyFill="1" applyAlignment="1">
      <alignment/>
    </xf>
    <xf numFmtId="49" fontId="2" fillId="7" borderId="10" xfId="0" applyNumberFormat="1" applyFont="1" applyFill="1" applyBorder="1" applyAlignment="1">
      <alignment horizontal="center"/>
    </xf>
    <xf numFmtId="0" fontId="22" fillId="7" borderId="10" xfId="0" applyFont="1" applyFill="1" applyBorder="1" applyAlignment="1">
      <alignment horizontal="left" vertical="center" wrapText="1"/>
    </xf>
    <xf numFmtId="0" fontId="2" fillId="7" borderId="10" xfId="0" applyFont="1" applyFill="1" applyBorder="1" applyAlignment="1">
      <alignment/>
    </xf>
    <xf numFmtId="2" fontId="0" fillId="7" borderId="10" xfId="0" applyNumberFormat="1" applyFont="1" applyFill="1" applyBorder="1" applyAlignment="1">
      <alignment/>
    </xf>
    <xf numFmtId="0" fontId="0" fillId="7" borderId="10" xfId="0" applyFill="1" applyBorder="1" applyAlignment="1">
      <alignment/>
    </xf>
    <xf numFmtId="2" fontId="0" fillId="7" borderId="10" xfId="0" applyNumberFormat="1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3" borderId="14" xfId="0" applyFill="1" applyBorder="1" applyAlignment="1">
      <alignment/>
    </xf>
    <xf numFmtId="0" fontId="0" fillId="0" borderId="12" xfId="0" applyBorder="1" applyAlignment="1">
      <alignment/>
    </xf>
    <xf numFmtId="0" fontId="0" fillId="25" borderId="0" xfId="0" applyFill="1" applyBorder="1" applyAlignment="1">
      <alignment/>
    </xf>
    <xf numFmtId="2" fontId="0" fillId="0" borderId="11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0" fontId="0" fillId="25" borderId="15" xfId="0" applyFont="1" applyFill="1" applyBorder="1" applyAlignment="1">
      <alignment horizontal="center" wrapText="1"/>
    </xf>
    <xf numFmtId="0" fontId="0" fillId="25" borderId="16" xfId="0" applyFont="1" applyFill="1" applyBorder="1" applyAlignment="1">
      <alignment horizontal="center" wrapText="1"/>
    </xf>
    <xf numFmtId="0" fontId="0" fillId="25" borderId="14" xfId="0" applyFont="1" applyFill="1" applyBorder="1" applyAlignment="1">
      <alignment horizontal="center" wrapText="1"/>
    </xf>
    <xf numFmtId="0" fontId="0" fillId="25" borderId="15" xfId="0" applyFont="1" applyFill="1" applyBorder="1" applyAlignment="1">
      <alignment horizontal="center" wrapText="1"/>
    </xf>
    <xf numFmtId="0" fontId="0" fillId="25" borderId="16" xfId="0" applyFont="1" applyFill="1" applyBorder="1" applyAlignment="1">
      <alignment horizontal="center" wrapText="1"/>
    </xf>
    <xf numFmtId="0" fontId="0" fillId="25" borderId="14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zoomScalePageLayoutView="0" workbookViewId="0" topLeftCell="A55">
      <selection activeCell="B72" sqref="B72:B80"/>
    </sheetView>
  </sheetViews>
  <sheetFormatPr defaultColWidth="9.00390625" defaultRowHeight="12.75"/>
  <cols>
    <col min="1" max="1" width="5.625" style="0" customWidth="1"/>
    <col min="2" max="2" width="41.625" style="0" customWidth="1"/>
    <col min="3" max="3" width="15.375" style="0" customWidth="1"/>
    <col min="4" max="4" width="10.125" style="0" customWidth="1"/>
    <col min="5" max="5" width="8.25390625" style="0" customWidth="1"/>
    <col min="6" max="6" width="6.75390625" style="0" customWidth="1"/>
    <col min="7" max="7" width="8.25390625" style="0" customWidth="1"/>
    <col min="8" max="8" width="7.625" style="0" customWidth="1"/>
    <col min="9" max="9" width="8.00390625" style="0" customWidth="1"/>
    <col min="10" max="10" width="7.625" style="0" customWidth="1"/>
    <col min="13" max="13" width="7.625" style="0" customWidth="1"/>
  </cols>
  <sheetData>
    <row r="1" spans="1:14" ht="12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63" t="s">
        <v>193</v>
      </c>
      <c r="K1" s="163"/>
      <c r="L1" s="163"/>
      <c r="M1" s="163"/>
      <c r="N1" s="13"/>
    </row>
    <row r="2" spans="1:14" ht="12.7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63"/>
      <c r="K2" s="163"/>
      <c r="L2" s="163"/>
      <c r="M2" s="163"/>
      <c r="N2" s="13"/>
    </row>
    <row r="3" spans="1:14" ht="12.75">
      <c r="A3" s="13" t="s">
        <v>196</v>
      </c>
      <c r="B3" s="13"/>
      <c r="C3" s="13"/>
      <c r="D3" s="13"/>
      <c r="E3" s="13"/>
      <c r="F3" s="13"/>
      <c r="G3" s="13"/>
      <c r="H3" s="13"/>
      <c r="I3" s="13"/>
      <c r="J3" s="163"/>
      <c r="K3" s="163"/>
      <c r="L3" s="163"/>
      <c r="M3" s="163"/>
      <c r="N3" s="13"/>
    </row>
    <row r="4" spans="1:14" ht="12.75">
      <c r="A4" s="1"/>
      <c r="B4" s="1"/>
      <c r="C4" s="1"/>
      <c r="D4" s="1"/>
      <c r="E4" s="1"/>
      <c r="F4" s="1"/>
      <c r="G4" s="1"/>
      <c r="H4" s="14"/>
      <c r="I4" s="14"/>
      <c r="J4" s="163"/>
      <c r="K4" s="163"/>
      <c r="L4" s="163"/>
      <c r="M4" s="163"/>
      <c r="N4" s="14"/>
    </row>
    <row r="5" spans="1:14" ht="12.75">
      <c r="A5" s="1"/>
      <c r="B5" s="1"/>
      <c r="C5" s="1"/>
      <c r="D5" s="1"/>
      <c r="E5" s="1"/>
      <c r="F5" s="1"/>
      <c r="G5" s="1"/>
      <c r="H5" s="14"/>
      <c r="I5" s="14"/>
      <c r="J5" s="163"/>
      <c r="K5" s="163"/>
      <c r="L5" s="163"/>
      <c r="M5" s="163"/>
      <c r="N5" s="14"/>
    </row>
    <row r="6" spans="1:14" ht="47.25" customHeight="1">
      <c r="A6" s="164" t="s">
        <v>197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5"/>
    </row>
    <row r="7" spans="1:14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45.75" customHeight="1">
      <c r="A8" s="170" t="s">
        <v>2</v>
      </c>
      <c r="B8" s="16" t="s">
        <v>3</v>
      </c>
      <c r="C8" s="168" t="s">
        <v>192</v>
      </c>
      <c r="D8" s="165" t="s">
        <v>195</v>
      </c>
      <c r="E8" s="167"/>
      <c r="F8" s="167"/>
      <c r="G8" s="166"/>
      <c r="H8" s="165" t="s">
        <v>191</v>
      </c>
      <c r="I8" s="167"/>
      <c r="J8" s="167"/>
      <c r="K8" s="166"/>
      <c r="L8" s="165" t="s">
        <v>4</v>
      </c>
      <c r="M8" s="166"/>
      <c r="N8" s="14"/>
    </row>
    <row r="9" spans="1:14" ht="26.25" customHeight="1">
      <c r="A9" s="171"/>
      <c r="B9" s="17" t="s">
        <v>5</v>
      </c>
      <c r="C9" s="169"/>
      <c r="D9" s="33" t="s">
        <v>6</v>
      </c>
      <c r="E9" s="33" t="s">
        <v>7</v>
      </c>
      <c r="F9" s="33" t="s">
        <v>8</v>
      </c>
      <c r="G9" s="33" t="s">
        <v>9</v>
      </c>
      <c r="H9" s="18" t="s">
        <v>6</v>
      </c>
      <c r="I9" s="18" t="s">
        <v>7</v>
      </c>
      <c r="J9" s="18" t="s">
        <v>8</v>
      </c>
      <c r="K9" s="18" t="s">
        <v>9</v>
      </c>
      <c r="L9" s="18" t="s">
        <v>10</v>
      </c>
      <c r="M9" s="18" t="s">
        <v>11</v>
      </c>
      <c r="N9" s="14"/>
    </row>
    <row r="10" spans="1:14" ht="12.75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  <c r="M10" s="19">
        <v>13</v>
      </c>
      <c r="N10" s="14"/>
    </row>
    <row r="11" spans="1:14" ht="26.25" customHeight="1">
      <c r="A11" s="2" t="s">
        <v>12</v>
      </c>
      <c r="B11" s="11" t="s">
        <v>13</v>
      </c>
      <c r="C11" s="20" t="s">
        <v>14</v>
      </c>
      <c r="D11" s="21">
        <v>0</v>
      </c>
      <c r="E11" s="21">
        <v>60</v>
      </c>
      <c r="F11" s="21">
        <v>10</v>
      </c>
      <c r="G11" s="21">
        <v>70</v>
      </c>
      <c r="H11" s="21">
        <v>5</v>
      </c>
      <c r="I11" s="21">
        <f>SUM(I12:I15)</f>
        <v>60</v>
      </c>
      <c r="J11" s="21">
        <v>10</v>
      </c>
      <c r="K11" s="21">
        <f>H11+I11+J11</f>
        <v>75</v>
      </c>
      <c r="L11" s="21">
        <f>SUM(L12:L15)</f>
        <v>24.640657084188913</v>
      </c>
      <c r="M11" s="21">
        <f>SUM(M12:M15)</f>
        <v>30.80082135523614</v>
      </c>
      <c r="N11" s="14"/>
    </row>
    <row r="12" spans="1:14" ht="12.75">
      <c r="A12" s="4" t="s">
        <v>15</v>
      </c>
      <c r="B12" s="5" t="s">
        <v>16</v>
      </c>
      <c r="C12" s="8" t="s">
        <v>194</v>
      </c>
      <c r="D12" s="22"/>
      <c r="E12" s="22"/>
      <c r="F12" s="22"/>
      <c r="G12" s="22"/>
      <c r="H12" s="22"/>
      <c r="I12" s="22"/>
      <c r="J12" s="22"/>
      <c r="K12" s="22"/>
      <c r="L12" s="34"/>
      <c r="M12" s="22"/>
      <c r="N12" s="14"/>
    </row>
    <row r="13" spans="1:14" ht="12.75">
      <c r="A13" s="23"/>
      <c r="B13" s="6" t="s">
        <v>17</v>
      </c>
      <c r="C13" s="6" t="s">
        <v>18</v>
      </c>
      <c r="D13" s="24"/>
      <c r="E13" s="35">
        <v>15</v>
      </c>
      <c r="F13" s="24">
        <v>10</v>
      </c>
      <c r="G13" s="35">
        <v>15</v>
      </c>
      <c r="H13" s="24">
        <v>5</v>
      </c>
      <c r="I13" s="35">
        <v>15</v>
      </c>
      <c r="J13" s="24">
        <v>10</v>
      </c>
      <c r="K13" s="24">
        <f aca="true" t="shared" si="0" ref="K13:K18">H13+I13+J13</f>
        <v>30</v>
      </c>
      <c r="L13" s="34">
        <f>I13/2435*1000</f>
        <v>6.160164271047228</v>
      </c>
      <c r="M13" s="34">
        <f>K13/2435*1000</f>
        <v>12.320328542094456</v>
      </c>
      <c r="N13" s="14"/>
    </row>
    <row r="14" spans="1:14" ht="12.75">
      <c r="A14" s="7" t="s">
        <v>19</v>
      </c>
      <c r="B14" s="8" t="s">
        <v>20</v>
      </c>
      <c r="C14" s="8" t="s">
        <v>21</v>
      </c>
      <c r="D14" s="22"/>
      <c r="E14" s="22">
        <v>0</v>
      </c>
      <c r="F14" s="22"/>
      <c r="G14" s="22">
        <f>D14+E14+F14</f>
        <v>0</v>
      </c>
      <c r="H14" s="22"/>
      <c r="I14" s="22">
        <v>0</v>
      </c>
      <c r="J14" s="22"/>
      <c r="K14" s="22">
        <f t="shared" si="0"/>
        <v>0</v>
      </c>
      <c r="L14" s="34">
        <f aca="true" t="shared" si="1" ref="L14:L77">I14/2435*1000</f>
        <v>0</v>
      </c>
      <c r="M14" s="34">
        <f aca="true" t="shared" si="2" ref="M14:M77">K14/2435*1000</f>
        <v>0</v>
      </c>
      <c r="N14" s="14"/>
    </row>
    <row r="15" spans="1:14" ht="12.75">
      <c r="A15" s="7" t="s">
        <v>22</v>
      </c>
      <c r="B15" s="37" t="s">
        <v>23</v>
      </c>
      <c r="C15" s="8" t="s">
        <v>24</v>
      </c>
      <c r="D15" s="22"/>
      <c r="E15" s="22">
        <v>45</v>
      </c>
      <c r="F15" s="22"/>
      <c r="G15" s="22">
        <f>D15+E15+F15</f>
        <v>45</v>
      </c>
      <c r="H15" s="22">
        <v>0</v>
      </c>
      <c r="I15" s="22">
        <v>45</v>
      </c>
      <c r="J15" s="22"/>
      <c r="K15" s="22">
        <f t="shared" si="0"/>
        <v>45</v>
      </c>
      <c r="L15" s="34">
        <f t="shared" si="1"/>
        <v>18.480492813141684</v>
      </c>
      <c r="M15" s="34">
        <f t="shared" si="2"/>
        <v>18.480492813141684</v>
      </c>
      <c r="N15" s="14"/>
    </row>
    <row r="16" spans="1:14" ht="12.75">
      <c r="A16" s="2" t="s">
        <v>25</v>
      </c>
      <c r="B16" s="3" t="s">
        <v>26</v>
      </c>
      <c r="C16" s="20" t="s">
        <v>14</v>
      </c>
      <c r="D16" s="21">
        <v>10</v>
      </c>
      <c r="E16" s="21">
        <f>SUM(E17:E19)</f>
        <v>150</v>
      </c>
      <c r="F16" s="21">
        <v>0</v>
      </c>
      <c r="G16" s="21">
        <f>SUM(G17:G19)</f>
        <v>160</v>
      </c>
      <c r="H16" s="21">
        <f>SUM(H17:H18)</f>
        <v>0</v>
      </c>
      <c r="I16" s="21">
        <f>SUM(I17:I19)</f>
        <v>150</v>
      </c>
      <c r="J16" s="21">
        <v>0</v>
      </c>
      <c r="K16" s="21">
        <f t="shared" si="0"/>
        <v>150</v>
      </c>
      <c r="L16" s="21">
        <f>SUM(L17:L19)</f>
        <v>61.601642710472284</v>
      </c>
      <c r="M16" s="21">
        <f>SUM(M17:M19)</f>
        <v>61.601642710472284</v>
      </c>
      <c r="N16" s="14"/>
    </row>
    <row r="17" spans="1:14" ht="12.75">
      <c r="A17" s="7" t="s">
        <v>204</v>
      </c>
      <c r="B17" s="8" t="s">
        <v>28</v>
      </c>
      <c r="C17" s="8" t="s">
        <v>24</v>
      </c>
      <c r="D17" s="22"/>
      <c r="E17" s="25">
        <v>4.5</v>
      </c>
      <c r="F17" s="22"/>
      <c r="G17" s="22">
        <v>4.5</v>
      </c>
      <c r="H17" s="22"/>
      <c r="I17" s="25">
        <v>4.5</v>
      </c>
      <c r="J17" s="22"/>
      <c r="K17" s="22">
        <f t="shared" si="0"/>
        <v>4.5</v>
      </c>
      <c r="L17" s="34">
        <f t="shared" si="1"/>
        <v>1.8480492813141685</v>
      </c>
      <c r="M17" s="34">
        <f t="shared" si="2"/>
        <v>1.8480492813141685</v>
      </c>
      <c r="N17" s="14"/>
    </row>
    <row r="18" spans="1:14" ht="12.75">
      <c r="A18" s="7" t="s">
        <v>27</v>
      </c>
      <c r="B18" s="8" t="s">
        <v>30</v>
      </c>
      <c r="C18" s="8" t="s">
        <v>24</v>
      </c>
      <c r="D18" s="22">
        <v>10</v>
      </c>
      <c r="E18" s="22"/>
      <c r="F18" s="22"/>
      <c r="G18" s="22">
        <v>10</v>
      </c>
      <c r="H18" s="22"/>
      <c r="I18" s="22"/>
      <c r="J18" s="22"/>
      <c r="K18" s="22">
        <f t="shared" si="0"/>
        <v>0</v>
      </c>
      <c r="L18" s="34">
        <f t="shared" si="1"/>
        <v>0</v>
      </c>
      <c r="M18" s="34">
        <f t="shared" si="2"/>
        <v>0</v>
      </c>
      <c r="N18" s="14"/>
    </row>
    <row r="19" spans="1:14" ht="12.75">
      <c r="A19" s="7" t="s">
        <v>29</v>
      </c>
      <c r="B19" s="37" t="s">
        <v>23</v>
      </c>
      <c r="C19" s="8" t="s">
        <v>24</v>
      </c>
      <c r="D19" s="22"/>
      <c r="E19" s="22">
        <v>145.5</v>
      </c>
      <c r="F19" s="22"/>
      <c r="G19" s="22">
        <v>145.5</v>
      </c>
      <c r="H19" s="22"/>
      <c r="I19" s="22">
        <v>145.5</v>
      </c>
      <c r="J19" s="22"/>
      <c r="K19" s="22">
        <v>145.5</v>
      </c>
      <c r="L19" s="34">
        <f t="shared" si="1"/>
        <v>59.753593429158116</v>
      </c>
      <c r="M19" s="34">
        <f t="shared" si="2"/>
        <v>59.753593429158116</v>
      </c>
      <c r="N19" s="14"/>
    </row>
    <row r="20" spans="1:14" ht="24" customHeight="1">
      <c r="A20" s="2" t="s">
        <v>31</v>
      </c>
      <c r="B20" s="11" t="s">
        <v>32</v>
      </c>
      <c r="C20" s="3" t="s">
        <v>14</v>
      </c>
      <c r="D20" s="21">
        <f>SUM(D21:D80)</f>
        <v>467.25</v>
      </c>
      <c r="E20" s="21">
        <f>SUM(E21:E59)</f>
        <v>3286.71</v>
      </c>
      <c r="F20" s="21">
        <f>SUM(F21:F56)</f>
        <v>86</v>
      </c>
      <c r="G20" s="21">
        <f>SUM(G21:G59)</f>
        <v>3839.96</v>
      </c>
      <c r="H20" s="21">
        <f>SUM(H21:H59)</f>
        <v>522.9100000000001</v>
      </c>
      <c r="I20" s="21">
        <f>SUM(I21:I59)</f>
        <v>3286.71</v>
      </c>
      <c r="J20" s="21">
        <f>SUM(J21:J56)</f>
        <v>86</v>
      </c>
      <c r="K20" s="21">
        <f>SUM(K21:K59)</f>
        <v>3895.62</v>
      </c>
      <c r="L20" s="21">
        <f>SUM(L21:L59)</f>
        <v>1349.7782340862423</v>
      </c>
      <c r="M20" s="21">
        <f>SUM(M21:M59)</f>
        <v>1599.8439425051333</v>
      </c>
      <c r="N20" s="14"/>
    </row>
    <row r="21" spans="1:14" ht="12.75">
      <c r="A21" s="7" t="s">
        <v>33</v>
      </c>
      <c r="B21" s="8" t="s">
        <v>34</v>
      </c>
      <c r="C21" s="26" t="s">
        <v>35</v>
      </c>
      <c r="D21" s="22">
        <v>1.25</v>
      </c>
      <c r="E21" s="22"/>
      <c r="F21" s="22"/>
      <c r="G21" s="22">
        <f>SUM(D21:F21)</f>
        <v>1.25</v>
      </c>
      <c r="H21" s="22"/>
      <c r="I21" s="22"/>
      <c r="J21" s="22"/>
      <c r="K21" s="22">
        <f>SUM(H21:J21)</f>
        <v>0</v>
      </c>
      <c r="L21" s="34">
        <f t="shared" si="1"/>
        <v>0</v>
      </c>
      <c r="M21" s="34">
        <f t="shared" si="2"/>
        <v>0</v>
      </c>
      <c r="N21" s="14"/>
    </row>
    <row r="22" spans="1:14" ht="12.75">
      <c r="A22" s="7" t="s">
        <v>36</v>
      </c>
      <c r="B22" s="8" t="s">
        <v>37</v>
      </c>
      <c r="C22" s="26" t="s">
        <v>38</v>
      </c>
      <c r="D22" s="22">
        <v>1</v>
      </c>
      <c r="E22" s="22">
        <v>2</v>
      </c>
      <c r="F22" s="22"/>
      <c r="G22" s="22">
        <f aca="true" t="shared" si="3" ref="G22:G80">SUM(D22:F22)</f>
        <v>3</v>
      </c>
      <c r="H22" s="22"/>
      <c r="I22" s="22">
        <v>2</v>
      </c>
      <c r="J22" s="22"/>
      <c r="K22" s="22">
        <f aca="true" t="shared" si="4" ref="K22:K59">SUM(H22:J22)</f>
        <v>2</v>
      </c>
      <c r="L22" s="34">
        <f t="shared" si="1"/>
        <v>0.8213552361396304</v>
      </c>
      <c r="M22" s="34">
        <f t="shared" si="2"/>
        <v>0.8213552361396304</v>
      </c>
      <c r="N22" s="14"/>
    </row>
    <row r="23" spans="1:14" ht="12.75">
      <c r="A23" s="7" t="s">
        <v>39</v>
      </c>
      <c r="B23" s="8" t="s">
        <v>40</v>
      </c>
      <c r="C23" s="27" t="s">
        <v>209</v>
      </c>
      <c r="D23" s="22">
        <v>0.5</v>
      </c>
      <c r="E23" s="22"/>
      <c r="F23" s="22"/>
      <c r="G23" s="22">
        <f t="shared" si="3"/>
        <v>0.5</v>
      </c>
      <c r="H23" s="22"/>
      <c r="I23" s="22"/>
      <c r="J23" s="22"/>
      <c r="K23" s="22">
        <f t="shared" si="4"/>
        <v>0</v>
      </c>
      <c r="L23" s="34">
        <f t="shared" si="1"/>
        <v>0</v>
      </c>
      <c r="M23" s="34">
        <f t="shared" si="2"/>
        <v>0</v>
      </c>
      <c r="N23" s="14"/>
    </row>
    <row r="24" spans="1:14" ht="12.75">
      <c r="A24" s="7" t="s">
        <v>41</v>
      </c>
      <c r="B24" s="8" t="s">
        <v>42</v>
      </c>
      <c r="C24" s="27" t="s">
        <v>210</v>
      </c>
      <c r="D24" s="22">
        <v>0.5</v>
      </c>
      <c r="E24" s="22"/>
      <c r="F24" s="22"/>
      <c r="G24" s="22">
        <f t="shared" si="3"/>
        <v>0.5</v>
      </c>
      <c r="H24" s="22"/>
      <c r="I24" s="22"/>
      <c r="J24" s="22"/>
      <c r="K24" s="22">
        <f t="shared" si="4"/>
        <v>0</v>
      </c>
      <c r="L24" s="34">
        <f t="shared" si="1"/>
        <v>0</v>
      </c>
      <c r="M24" s="34">
        <f t="shared" si="2"/>
        <v>0</v>
      </c>
      <c r="N24" s="14"/>
    </row>
    <row r="25" spans="1:14" ht="12.75">
      <c r="A25" s="7" t="s">
        <v>43</v>
      </c>
      <c r="B25" s="8" t="s">
        <v>44</v>
      </c>
      <c r="C25" s="26" t="s">
        <v>211</v>
      </c>
      <c r="D25" s="22">
        <v>0.5</v>
      </c>
      <c r="E25" s="22"/>
      <c r="F25" s="22"/>
      <c r="G25" s="22">
        <f t="shared" si="3"/>
        <v>0.5</v>
      </c>
      <c r="H25" s="22"/>
      <c r="I25" s="22"/>
      <c r="J25" s="22"/>
      <c r="K25" s="22">
        <f t="shared" si="4"/>
        <v>0</v>
      </c>
      <c r="L25" s="34">
        <f t="shared" si="1"/>
        <v>0</v>
      </c>
      <c r="M25" s="34">
        <f t="shared" si="2"/>
        <v>0</v>
      </c>
      <c r="N25" s="14"/>
    </row>
    <row r="26" spans="1:14" ht="12.75">
      <c r="A26" s="7" t="s">
        <v>45</v>
      </c>
      <c r="B26" s="8" t="s">
        <v>46</v>
      </c>
      <c r="C26" s="26" t="s">
        <v>212</v>
      </c>
      <c r="D26" s="22">
        <v>0.5</v>
      </c>
      <c r="E26" s="22"/>
      <c r="F26" s="22"/>
      <c r="G26" s="22">
        <f t="shared" si="3"/>
        <v>0.5</v>
      </c>
      <c r="H26" s="22"/>
      <c r="I26" s="22"/>
      <c r="J26" s="22"/>
      <c r="K26" s="22">
        <f t="shared" si="4"/>
        <v>0</v>
      </c>
      <c r="L26" s="34">
        <f t="shared" si="1"/>
        <v>0</v>
      </c>
      <c r="M26" s="34">
        <f t="shared" si="2"/>
        <v>0</v>
      </c>
      <c r="N26" s="14"/>
    </row>
    <row r="27" spans="1:14" ht="12.75">
      <c r="A27" s="7" t="s">
        <v>47</v>
      </c>
      <c r="B27" s="8" t="s">
        <v>48</v>
      </c>
      <c r="C27" s="26" t="s">
        <v>213</v>
      </c>
      <c r="D27" s="22">
        <v>1</v>
      </c>
      <c r="E27" s="22">
        <v>2</v>
      </c>
      <c r="F27" s="22"/>
      <c r="G27" s="22">
        <f t="shared" si="3"/>
        <v>3</v>
      </c>
      <c r="H27" s="22"/>
      <c r="I27" s="22">
        <v>2</v>
      </c>
      <c r="J27" s="22"/>
      <c r="K27" s="22">
        <f t="shared" si="4"/>
        <v>2</v>
      </c>
      <c r="L27" s="34">
        <f t="shared" si="1"/>
        <v>0.8213552361396304</v>
      </c>
      <c r="M27" s="34">
        <f t="shared" si="2"/>
        <v>0.8213552361396304</v>
      </c>
      <c r="N27" s="14"/>
    </row>
    <row r="28" spans="1:14" ht="12.75">
      <c r="A28" s="7" t="s">
        <v>49</v>
      </c>
      <c r="B28" s="8" t="s">
        <v>50</v>
      </c>
      <c r="C28" s="26" t="s">
        <v>51</v>
      </c>
      <c r="D28" s="22"/>
      <c r="E28" s="22"/>
      <c r="F28" s="22"/>
      <c r="G28" s="22">
        <f t="shared" si="3"/>
        <v>0</v>
      </c>
      <c r="H28" s="22"/>
      <c r="I28" s="22"/>
      <c r="J28" s="22"/>
      <c r="K28" s="22">
        <f t="shared" si="4"/>
        <v>0</v>
      </c>
      <c r="L28" s="34">
        <f t="shared" si="1"/>
        <v>0</v>
      </c>
      <c r="M28" s="34">
        <f t="shared" si="2"/>
        <v>0</v>
      </c>
      <c r="N28" s="14"/>
    </row>
    <row r="29" spans="1:14" ht="12.75">
      <c r="A29" s="7" t="s">
        <v>52</v>
      </c>
      <c r="B29" s="8" t="s">
        <v>53</v>
      </c>
      <c r="C29" s="26" t="s">
        <v>51</v>
      </c>
      <c r="D29" s="22"/>
      <c r="E29" s="22">
        <v>15</v>
      </c>
      <c r="F29" s="22">
        <v>15</v>
      </c>
      <c r="G29" s="22">
        <f t="shared" si="3"/>
        <v>30</v>
      </c>
      <c r="H29" s="22"/>
      <c r="I29" s="22">
        <v>15</v>
      </c>
      <c r="J29" s="22">
        <v>15</v>
      </c>
      <c r="K29" s="22">
        <f t="shared" si="4"/>
        <v>30</v>
      </c>
      <c r="L29" s="34">
        <f t="shared" si="1"/>
        <v>6.160164271047228</v>
      </c>
      <c r="M29" s="34">
        <f t="shared" si="2"/>
        <v>12.320328542094456</v>
      </c>
      <c r="N29" s="14"/>
    </row>
    <row r="30" spans="1:14" ht="12.75">
      <c r="A30" s="7" t="s">
        <v>54</v>
      </c>
      <c r="B30" s="8" t="s">
        <v>55</v>
      </c>
      <c r="C30" s="8" t="s">
        <v>56</v>
      </c>
      <c r="D30" s="22"/>
      <c r="E30" s="22"/>
      <c r="F30" s="22"/>
      <c r="G30" s="22">
        <f t="shared" si="3"/>
        <v>0</v>
      </c>
      <c r="H30" s="22"/>
      <c r="I30" s="22"/>
      <c r="J30" s="22"/>
      <c r="K30" s="22">
        <f t="shared" si="4"/>
        <v>0</v>
      </c>
      <c r="L30" s="34">
        <f t="shared" si="1"/>
        <v>0</v>
      </c>
      <c r="M30" s="34">
        <f t="shared" si="2"/>
        <v>0</v>
      </c>
      <c r="N30" s="14"/>
    </row>
    <row r="31" spans="1:14" ht="12.75">
      <c r="A31" s="7" t="s">
        <v>57</v>
      </c>
      <c r="B31" s="8" t="s">
        <v>58</v>
      </c>
      <c r="C31" s="8" t="s">
        <v>214</v>
      </c>
      <c r="D31" s="22"/>
      <c r="E31" s="22">
        <v>20</v>
      </c>
      <c r="F31" s="22">
        <v>20</v>
      </c>
      <c r="G31" s="22">
        <f t="shared" si="3"/>
        <v>40</v>
      </c>
      <c r="H31" s="22"/>
      <c r="I31" s="22">
        <v>20</v>
      </c>
      <c r="J31" s="22">
        <v>20</v>
      </c>
      <c r="K31" s="22">
        <f t="shared" si="4"/>
        <v>40</v>
      </c>
      <c r="L31" s="34">
        <f t="shared" si="1"/>
        <v>8.213552361396305</v>
      </c>
      <c r="M31" s="34">
        <f t="shared" si="2"/>
        <v>16.42710472279261</v>
      </c>
      <c r="N31" s="14"/>
    </row>
    <row r="32" spans="1:14" ht="12.75">
      <c r="A32" s="7" t="s">
        <v>59</v>
      </c>
      <c r="B32" s="8" t="s">
        <v>60</v>
      </c>
      <c r="C32" s="8" t="s">
        <v>215</v>
      </c>
      <c r="D32" s="22"/>
      <c r="E32" s="22"/>
      <c r="F32" s="22"/>
      <c r="G32" s="22">
        <f t="shared" si="3"/>
        <v>0</v>
      </c>
      <c r="H32" s="22"/>
      <c r="I32" s="22"/>
      <c r="J32" s="22"/>
      <c r="K32" s="22">
        <f t="shared" si="4"/>
        <v>0</v>
      </c>
      <c r="L32" s="34">
        <f t="shared" si="1"/>
        <v>0</v>
      </c>
      <c r="M32" s="34">
        <f t="shared" si="2"/>
        <v>0</v>
      </c>
      <c r="N32" s="14"/>
    </row>
    <row r="33" spans="1:14" ht="12.75">
      <c r="A33" s="7" t="s">
        <v>61</v>
      </c>
      <c r="B33" s="8" t="s">
        <v>62</v>
      </c>
      <c r="C33" s="8" t="s">
        <v>63</v>
      </c>
      <c r="D33" s="22"/>
      <c r="E33" s="22"/>
      <c r="F33" s="22"/>
      <c r="G33" s="22">
        <f t="shared" si="3"/>
        <v>0</v>
      </c>
      <c r="H33" s="22"/>
      <c r="I33" s="22"/>
      <c r="J33" s="22"/>
      <c r="K33" s="22">
        <f t="shared" si="4"/>
        <v>0</v>
      </c>
      <c r="L33" s="34">
        <f t="shared" si="1"/>
        <v>0</v>
      </c>
      <c r="M33" s="34">
        <f t="shared" si="2"/>
        <v>0</v>
      </c>
      <c r="N33" s="14"/>
    </row>
    <row r="34" spans="1:14" ht="12.75">
      <c r="A34" s="7" t="s">
        <v>64</v>
      </c>
      <c r="B34" s="8" t="s">
        <v>65</v>
      </c>
      <c r="C34" s="8" t="s">
        <v>66</v>
      </c>
      <c r="D34" s="22"/>
      <c r="E34" s="22">
        <v>10</v>
      </c>
      <c r="F34" s="22"/>
      <c r="G34" s="22">
        <f t="shared" si="3"/>
        <v>10</v>
      </c>
      <c r="H34" s="22"/>
      <c r="I34" s="22">
        <v>10</v>
      </c>
      <c r="J34" s="22"/>
      <c r="K34" s="22">
        <f t="shared" si="4"/>
        <v>10</v>
      </c>
      <c r="L34" s="34">
        <f t="shared" si="1"/>
        <v>4.106776180698152</v>
      </c>
      <c r="M34" s="34">
        <f t="shared" si="2"/>
        <v>4.106776180698152</v>
      </c>
      <c r="N34" s="14"/>
    </row>
    <row r="35" spans="1:14" ht="12.75">
      <c r="A35" s="7" t="s">
        <v>67</v>
      </c>
      <c r="B35" s="8" t="s">
        <v>200</v>
      </c>
      <c r="C35" s="8" t="s">
        <v>199</v>
      </c>
      <c r="D35" s="22"/>
      <c r="E35" s="22">
        <v>10</v>
      </c>
      <c r="F35" s="22"/>
      <c r="G35" s="22">
        <v>10</v>
      </c>
      <c r="H35" s="22"/>
      <c r="I35" s="22">
        <v>10</v>
      </c>
      <c r="J35" s="22"/>
      <c r="K35" s="22">
        <f t="shared" si="4"/>
        <v>10</v>
      </c>
      <c r="L35" s="34">
        <f t="shared" si="1"/>
        <v>4.106776180698152</v>
      </c>
      <c r="M35" s="34">
        <f t="shared" si="2"/>
        <v>4.106776180698152</v>
      </c>
      <c r="N35" s="14"/>
    </row>
    <row r="36" spans="1:14" ht="12.75">
      <c r="A36" s="7" t="s">
        <v>69</v>
      </c>
      <c r="B36" s="8" t="s">
        <v>68</v>
      </c>
      <c r="C36" s="8" t="s">
        <v>18</v>
      </c>
      <c r="D36" s="22"/>
      <c r="E36" s="22">
        <v>30.5</v>
      </c>
      <c r="F36" s="22">
        <v>30</v>
      </c>
      <c r="G36" s="22">
        <f t="shared" si="3"/>
        <v>60.5</v>
      </c>
      <c r="H36" s="22"/>
      <c r="I36" s="22">
        <v>30.5</v>
      </c>
      <c r="J36" s="22">
        <v>30</v>
      </c>
      <c r="K36" s="22">
        <f t="shared" si="4"/>
        <v>60.5</v>
      </c>
      <c r="L36" s="34">
        <f t="shared" si="1"/>
        <v>12.525667351129364</v>
      </c>
      <c r="M36" s="34">
        <f t="shared" si="2"/>
        <v>24.84599589322382</v>
      </c>
      <c r="N36" s="14"/>
    </row>
    <row r="37" spans="1:14" ht="12.75">
      <c r="A37" s="7" t="s">
        <v>71</v>
      </c>
      <c r="B37" s="8" t="s">
        <v>70</v>
      </c>
      <c r="C37" s="8"/>
      <c r="D37" s="22"/>
      <c r="E37" s="22">
        <v>10</v>
      </c>
      <c r="F37" s="22"/>
      <c r="G37" s="22">
        <f t="shared" si="3"/>
        <v>10</v>
      </c>
      <c r="H37" s="22"/>
      <c r="I37" s="22">
        <v>10</v>
      </c>
      <c r="J37" s="22"/>
      <c r="K37" s="22">
        <f t="shared" si="4"/>
        <v>10</v>
      </c>
      <c r="L37" s="34">
        <f t="shared" si="1"/>
        <v>4.106776180698152</v>
      </c>
      <c r="M37" s="34">
        <f t="shared" si="2"/>
        <v>4.106776180698152</v>
      </c>
      <c r="N37" s="14"/>
    </row>
    <row r="38" spans="1:14" ht="12.75">
      <c r="A38" s="7" t="s">
        <v>74</v>
      </c>
      <c r="B38" s="8" t="s">
        <v>72</v>
      </c>
      <c r="C38" s="8" t="s">
        <v>73</v>
      </c>
      <c r="D38" s="22"/>
      <c r="E38" s="22">
        <v>5</v>
      </c>
      <c r="F38" s="22">
        <v>5</v>
      </c>
      <c r="G38" s="22">
        <f t="shared" si="3"/>
        <v>10</v>
      </c>
      <c r="H38" s="22"/>
      <c r="I38" s="22">
        <v>5</v>
      </c>
      <c r="J38" s="22">
        <v>5</v>
      </c>
      <c r="K38" s="22">
        <f t="shared" si="4"/>
        <v>10</v>
      </c>
      <c r="L38" s="34">
        <f t="shared" si="1"/>
        <v>2.053388090349076</v>
      </c>
      <c r="M38" s="34">
        <f t="shared" si="2"/>
        <v>4.106776180698152</v>
      </c>
      <c r="N38" s="14"/>
    </row>
    <row r="39" spans="1:14" ht="12.75">
      <c r="A39" s="7" t="s">
        <v>76</v>
      </c>
      <c r="B39" s="8" t="s">
        <v>75</v>
      </c>
      <c r="C39" s="8" t="s">
        <v>73</v>
      </c>
      <c r="D39" s="22"/>
      <c r="E39" s="22"/>
      <c r="F39" s="22"/>
      <c r="G39" s="22">
        <f t="shared" si="3"/>
        <v>0</v>
      </c>
      <c r="H39" s="22"/>
      <c r="I39" s="22"/>
      <c r="J39" s="22"/>
      <c r="K39" s="22">
        <f t="shared" si="4"/>
        <v>0</v>
      </c>
      <c r="L39" s="34">
        <f t="shared" si="1"/>
        <v>0</v>
      </c>
      <c r="M39" s="34">
        <f t="shared" si="2"/>
        <v>0</v>
      </c>
      <c r="N39" s="14"/>
    </row>
    <row r="40" spans="1:14" ht="12.75">
      <c r="A40" s="7" t="s">
        <v>79</v>
      </c>
      <c r="B40" s="8" t="s">
        <v>77</v>
      </c>
      <c r="C40" s="8" t="s">
        <v>78</v>
      </c>
      <c r="D40" s="22"/>
      <c r="E40" s="22">
        <v>1</v>
      </c>
      <c r="F40" s="22">
        <v>1</v>
      </c>
      <c r="G40" s="22">
        <f t="shared" si="3"/>
        <v>2</v>
      </c>
      <c r="H40" s="22"/>
      <c r="I40" s="22">
        <v>1</v>
      </c>
      <c r="J40" s="22">
        <v>1</v>
      </c>
      <c r="K40" s="22">
        <f t="shared" si="4"/>
        <v>2</v>
      </c>
      <c r="L40" s="34">
        <f t="shared" si="1"/>
        <v>0.4106776180698152</v>
      </c>
      <c r="M40" s="34">
        <f t="shared" si="2"/>
        <v>0.8213552361396304</v>
      </c>
      <c r="N40" s="14"/>
    </row>
    <row r="41" spans="1:14" ht="12.75">
      <c r="A41" s="7" t="s">
        <v>82</v>
      </c>
      <c r="B41" s="8" t="s">
        <v>80</v>
      </c>
      <c r="C41" s="8" t="s">
        <v>81</v>
      </c>
      <c r="D41" s="22"/>
      <c r="E41" s="22">
        <v>20</v>
      </c>
      <c r="F41" s="22">
        <v>10</v>
      </c>
      <c r="G41" s="22">
        <f t="shared" si="3"/>
        <v>30</v>
      </c>
      <c r="H41" s="22"/>
      <c r="I41" s="22">
        <v>20</v>
      </c>
      <c r="J41" s="22">
        <v>10</v>
      </c>
      <c r="K41" s="22">
        <f t="shared" si="4"/>
        <v>30</v>
      </c>
      <c r="L41" s="34">
        <f t="shared" si="1"/>
        <v>8.213552361396305</v>
      </c>
      <c r="M41" s="34">
        <f t="shared" si="2"/>
        <v>12.320328542094456</v>
      </c>
      <c r="N41" s="14"/>
    </row>
    <row r="42" spans="1:14" ht="12.75">
      <c r="A42" s="7" t="s">
        <v>85</v>
      </c>
      <c r="B42" s="8" t="s">
        <v>83</v>
      </c>
      <c r="C42" s="8" t="s">
        <v>84</v>
      </c>
      <c r="D42" s="22">
        <v>30</v>
      </c>
      <c r="E42" s="22">
        <v>5</v>
      </c>
      <c r="F42" s="22"/>
      <c r="G42" s="22">
        <f t="shared" si="3"/>
        <v>35</v>
      </c>
      <c r="H42" s="22"/>
      <c r="I42" s="22">
        <v>5</v>
      </c>
      <c r="J42" s="22"/>
      <c r="K42" s="22">
        <f t="shared" si="4"/>
        <v>5</v>
      </c>
      <c r="L42" s="34">
        <f t="shared" si="1"/>
        <v>2.053388090349076</v>
      </c>
      <c r="M42" s="34">
        <f t="shared" si="2"/>
        <v>2.053388090349076</v>
      </c>
      <c r="N42" s="14"/>
    </row>
    <row r="43" spans="1:14" ht="12.75">
      <c r="A43" s="7" t="s">
        <v>88</v>
      </c>
      <c r="B43" s="8" t="s">
        <v>86</v>
      </c>
      <c r="C43" s="8" t="s">
        <v>87</v>
      </c>
      <c r="D43" s="22"/>
      <c r="E43" s="22"/>
      <c r="F43" s="22"/>
      <c r="G43" s="22">
        <f t="shared" si="3"/>
        <v>0</v>
      </c>
      <c r="H43" s="22">
        <v>20</v>
      </c>
      <c r="I43" s="22"/>
      <c r="J43" s="22"/>
      <c r="K43" s="22">
        <f t="shared" si="4"/>
        <v>20</v>
      </c>
      <c r="L43" s="34">
        <f t="shared" si="1"/>
        <v>0</v>
      </c>
      <c r="M43" s="34">
        <f t="shared" si="2"/>
        <v>8.213552361396305</v>
      </c>
      <c r="N43" s="14"/>
    </row>
    <row r="44" spans="1:14" ht="12.75">
      <c r="A44" s="7" t="s">
        <v>91</v>
      </c>
      <c r="B44" s="8" t="s">
        <v>89</v>
      </c>
      <c r="C44" s="8" t="s">
        <v>90</v>
      </c>
      <c r="D44" s="22"/>
      <c r="E44" s="22">
        <v>10</v>
      </c>
      <c r="F44" s="22"/>
      <c r="G44" s="22">
        <f t="shared" si="3"/>
        <v>10</v>
      </c>
      <c r="H44" s="22"/>
      <c r="I44" s="22">
        <v>10</v>
      </c>
      <c r="J44" s="22"/>
      <c r="K44" s="22">
        <f t="shared" si="4"/>
        <v>10</v>
      </c>
      <c r="L44" s="34">
        <f t="shared" si="1"/>
        <v>4.106776180698152</v>
      </c>
      <c r="M44" s="34">
        <f t="shared" si="2"/>
        <v>4.106776180698152</v>
      </c>
      <c r="N44" s="14"/>
    </row>
    <row r="45" spans="1:14" ht="12.75">
      <c r="A45" s="7" t="s">
        <v>93</v>
      </c>
      <c r="B45" s="8" t="s">
        <v>92</v>
      </c>
      <c r="C45" s="8" t="s">
        <v>24</v>
      </c>
      <c r="D45" s="22"/>
      <c r="E45" s="22"/>
      <c r="F45" s="22"/>
      <c r="G45" s="22">
        <f t="shared" si="3"/>
        <v>0</v>
      </c>
      <c r="H45" s="22">
        <v>31.25</v>
      </c>
      <c r="I45" s="22"/>
      <c r="J45" s="22"/>
      <c r="K45" s="22">
        <f t="shared" si="4"/>
        <v>31.25</v>
      </c>
      <c r="L45" s="34">
        <f t="shared" si="1"/>
        <v>0</v>
      </c>
      <c r="M45" s="34">
        <f t="shared" si="2"/>
        <v>12.833675564681725</v>
      </c>
      <c r="N45" s="14"/>
    </row>
    <row r="46" spans="1:14" ht="16.5" customHeight="1">
      <c r="A46" s="7" t="s">
        <v>94</v>
      </c>
      <c r="B46" s="32" t="s">
        <v>95</v>
      </c>
      <c r="C46" s="8" t="s">
        <v>96</v>
      </c>
      <c r="D46" s="22"/>
      <c r="E46" s="22">
        <v>210</v>
      </c>
      <c r="F46" s="22"/>
      <c r="G46" s="22">
        <f t="shared" si="3"/>
        <v>210</v>
      </c>
      <c r="H46" s="22">
        <v>50</v>
      </c>
      <c r="I46" s="22">
        <v>210</v>
      </c>
      <c r="J46" s="22"/>
      <c r="K46" s="22">
        <f t="shared" si="4"/>
        <v>260</v>
      </c>
      <c r="L46" s="34">
        <f t="shared" si="1"/>
        <v>86.24229979466119</v>
      </c>
      <c r="M46" s="34">
        <f t="shared" si="2"/>
        <v>106.77618069815195</v>
      </c>
      <c r="N46" s="14"/>
    </row>
    <row r="47" spans="1:14" ht="12.75">
      <c r="A47" s="7" t="s">
        <v>97</v>
      </c>
      <c r="B47" s="36" t="s">
        <v>23</v>
      </c>
      <c r="C47" s="8" t="s">
        <v>24</v>
      </c>
      <c r="D47" s="22"/>
      <c r="E47" s="22">
        <v>2727.77</v>
      </c>
      <c r="F47" s="22"/>
      <c r="G47" s="22">
        <f t="shared" si="3"/>
        <v>2727.77</v>
      </c>
      <c r="H47" s="22">
        <v>325.66</v>
      </c>
      <c r="I47" s="22">
        <v>2727.77</v>
      </c>
      <c r="J47" s="22"/>
      <c r="K47" s="22">
        <f>H47+I47</f>
        <v>3053.43</v>
      </c>
      <c r="L47" s="34">
        <f t="shared" si="1"/>
        <v>1120.2340862422998</v>
      </c>
      <c r="M47" s="34">
        <f t="shared" si="2"/>
        <v>1253.9753593429157</v>
      </c>
      <c r="N47" s="14"/>
    </row>
    <row r="48" spans="1:14" ht="15" customHeight="1">
      <c r="A48" s="7" t="s">
        <v>98</v>
      </c>
      <c r="B48" s="32" t="s">
        <v>99</v>
      </c>
      <c r="C48" s="8" t="s">
        <v>100</v>
      </c>
      <c r="D48" s="22"/>
      <c r="E48" s="22">
        <v>0.5</v>
      </c>
      <c r="F48" s="22"/>
      <c r="G48" s="22">
        <f t="shared" si="3"/>
        <v>0.5</v>
      </c>
      <c r="H48" s="22"/>
      <c r="I48" s="22">
        <v>0.5</v>
      </c>
      <c r="J48" s="22"/>
      <c r="K48" s="22">
        <f t="shared" si="4"/>
        <v>0.5</v>
      </c>
      <c r="L48" s="34">
        <f t="shared" si="1"/>
        <v>0.2053388090349076</v>
      </c>
      <c r="M48" s="34">
        <f t="shared" si="2"/>
        <v>0.2053388090349076</v>
      </c>
      <c r="N48" s="14"/>
    </row>
    <row r="49" spans="1:14" ht="12.75">
      <c r="A49" s="7" t="s">
        <v>101</v>
      </c>
      <c r="B49" s="32" t="s">
        <v>102</v>
      </c>
      <c r="C49" s="8" t="s">
        <v>51</v>
      </c>
      <c r="D49" s="22"/>
      <c r="E49" s="22">
        <v>0.5</v>
      </c>
      <c r="F49" s="22"/>
      <c r="G49" s="22">
        <f t="shared" si="3"/>
        <v>0.5</v>
      </c>
      <c r="H49" s="22"/>
      <c r="I49" s="22">
        <v>0.5</v>
      </c>
      <c r="J49" s="22"/>
      <c r="K49" s="22">
        <f t="shared" si="4"/>
        <v>0.5</v>
      </c>
      <c r="L49" s="34">
        <f t="shared" si="1"/>
        <v>0.2053388090349076</v>
      </c>
      <c r="M49" s="34">
        <f t="shared" si="2"/>
        <v>0.2053388090349076</v>
      </c>
      <c r="N49" s="14"/>
    </row>
    <row r="50" spans="1:14" ht="25.5">
      <c r="A50" s="7" t="s">
        <v>103</v>
      </c>
      <c r="B50" s="32" t="s">
        <v>104</v>
      </c>
      <c r="C50" s="8" t="s">
        <v>63</v>
      </c>
      <c r="D50" s="22"/>
      <c r="E50" s="22">
        <v>0.5</v>
      </c>
      <c r="F50" s="22"/>
      <c r="G50" s="22">
        <f t="shared" si="3"/>
        <v>0.5</v>
      </c>
      <c r="H50" s="22"/>
      <c r="I50" s="22">
        <v>0.5</v>
      </c>
      <c r="J50" s="22"/>
      <c r="K50" s="22">
        <f t="shared" si="4"/>
        <v>0.5</v>
      </c>
      <c r="L50" s="34">
        <f t="shared" si="1"/>
        <v>0.2053388090349076</v>
      </c>
      <c r="M50" s="34">
        <f t="shared" si="2"/>
        <v>0.2053388090349076</v>
      </c>
      <c r="N50" s="14"/>
    </row>
    <row r="51" spans="1:14" ht="12.75">
      <c r="A51" s="7" t="s">
        <v>105</v>
      </c>
      <c r="B51" s="32" t="s">
        <v>106</v>
      </c>
      <c r="C51" s="8" t="s">
        <v>24</v>
      </c>
      <c r="D51" s="22"/>
      <c r="E51" s="22">
        <v>0.5</v>
      </c>
      <c r="F51" s="22"/>
      <c r="G51" s="22">
        <f t="shared" si="3"/>
        <v>0.5</v>
      </c>
      <c r="H51" s="22"/>
      <c r="I51" s="22">
        <v>0.5</v>
      </c>
      <c r="J51" s="22"/>
      <c r="K51" s="22">
        <f t="shared" si="4"/>
        <v>0.5</v>
      </c>
      <c r="L51" s="34">
        <f t="shared" si="1"/>
        <v>0.2053388090349076</v>
      </c>
      <c r="M51" s="34">
        <f t="shared" si="2"/>
        <v>0.2053388090349076</v>
      </c>
      <c r="N51" s="14"/>
    </row>
    <row r="52" spans="1:14" ht="25.5">
      <c r="A52" s="7" t="s">
        <v>107</v>
      </c>
      <c r="B52" s="32" t="s">
        <v>108</v>
      </c>
      <c r="C52" s="8" t="s">
        <v>24</v>
      </c>
      <c r="D52" s="22">
        <v>10</v>
      </c>
      <c r="E52" s="22"/>
      <c r="F52" s="22"/>
      <c r="G52" s="22">
        <f t="shared" si="3"/>
        <v>10</v>
      </c>
      <c r="H52" s="22"/>
      <c r="I52" s="22"/>
      <c r="J52" s="22"/>
      <c r="K52" s="22">
        <f t="shared" si="4"/>
        <v>0</v>
      </c>
      <c r="L52" s="34">
        <f t="shared" si="1"/>
        <v>0</v>
      </c>
      <c r="M52" s="34">
        <f t="shared" si="2"/>
        <v>0</v>
      </c>
      <c r="N52" s="14"/>
    </row>
    <row r="53" spans="1:14" ht="12.75">
      <c r="A53" s="7" t="s">
        <v>109</v>
      </c>
      <c r="B53" s="32" t="s">
        <v>198</v>
      </c>
      <c r="C53" s="26" t="s">
        <v>24</v>
      </c>
      <c r="D53" s="22"/>
      <c r="E53" s="22">
        <v>10</v>
      </c>
      <c r="F53" s="22">
        <v>5</v>
      </c>
      <c r="G53" s="22">
        <f t="shared" si="3"/>
        <v>15</v>
      </c>
      <c r="H53" s="22"/>
      <c r="I53" s="22">
        <v>10</v>
      </c>
      <c r="J53" s="22">
        <v>5</v>
      </c>
      <c r="K53" s="22">
        <f t="shared" si="4"/>
        <v>15</v>
      </c>
      <c r="L53" s="34">
        <f t="shared" si="1"/>
        <v>4.106776180698152</v>
      </c>
      <c r="M53" s="34">
        <f t="shared" si="2"/>
        <v>6.160164271047228</v>
      </c>
      <c r="N53" s="14"/>
    </row>
    <row r="54" spans="1:14" ht="30" customHeight="1">
      <c r="A54" s="7" t="s">
        <v>110</v>
      </c>
      <c r="B54" s="36" t="s">
        <v>111</v>
      </c>
      <c r="C54" s="8" t="s">
        <v>24</v>
      </c>
      <c r="D54" s="22"/>
      <c r="E54" s="22">
        <v>2.44</v>
      </c>
      <c r="F54" s="22"/>
      <c r="G54" s="22">
        <f t="shared" si="3"/>
        <v>2.44</v>
      </c>
      <c r="H54" s="22"/>
      <c r="I54" s="22">
        <v>2.44</v>
      </c>
      <c r="J54" s="22"/>
      <c r="K54" s="22">
        <f t="shared" si="4"/>
        <v>2.44</v>
      </c>
      <c r="L54" s="34">
        <f t="shared" si="1"/>
        <v>1.002053388090349</v>
      </c>
      <c r="M54" s="34">
        <f t="shared" si="2"/>
        <v>1.002053388090349</v>
      </c>
      <c r="N54" s="14"/>
    </row>
    <row r="55" spans="1:14" ht="24" customHeight="1">
      <c r="A55" s="7" t="s">
        <v>112</v>
      </c>
      <c r="B55" s="32" t="s">
        <v>113</v>
      </c>
      <c r="C55" s="8" t="s">
        <v>114</v>
      </c>
      <c r="D55" s="34">
        <v>12</v>
      </c>
      <c r="E55" s="22"/>
      <c r="F55" s="22"/>
      <c r="G55" s="22">
        <f t="shared" si="3"/>
        <v>12</v>
      </c>
      <c r="H55" s="22"/>
      <c r="I55" s="22"/>
      <c r="J55" s="22"/>
      <c r="K55" s="22">
        <f t="shared" si="4"/>
        <v>0</v>
      </c>
      <c r="L55" s="34">
        <f t="shared" si="1"/>
        <v>0</v>
      </c>
      <c r="M55" s="34">
        <f t="shared" si="2"/>
        <v>0</v>
      </c>
      <c r="N55" s="14"/>
    </row>
    <row r="56" spans="1:14" ht="25.5">
      <c r="A56" s="7" t="s">
        <v>115</v>
      </c>
      <c r="B56" s="32" t="s">
        <v>116</v>
      </c>
      <c r="C56" s="8" t="s">
        <v>24</v>
      </c>
      <c r="D56" s="22">
        <v>410</v>
      </c>
      <c r="E56" s="22"/>
      <c r="F56" s="22"/>
      <c r="G56" s="22">
        <f t="shared" si="3"/>
        <v>410</v>
      </c>
      <c r="H56" s="22"/>
      <c r="I56" s="22"/>
      <c r="J56" s="22"/>
      <c r="K56" s="22">
        <f t="shared" si="4"/>
        <v>0</v>
      </c>
      <c r="L56" s="34">
        <f t="shared" si="1"/>
        <v>0</v>
      </c>
      <c r="M56" s="34">
        <f t="shared" si="2"/>
        <v>0</v>
      </c>
      <c r="N56" s="14"/>
    </row>
    <row r="57" spans="1:14" ht="12.75">
      <c r="A57" s="7" t="s">
        <v>205</v>
      </c>
      <c r="B57" s="32" t="s">
        <v>135</v>
      </c>
      <c r="C57" s="8"/>
      <c r="D57" s="22"/>
      <c r="E57" s="22">
        <v>150</v>
      </c>
      <c r="F57" s="22"/>
      <c r="G57" s="22">
        <v>150</v>
      </c>
      <c r="H57" s="22">
        <v>96</v>
      </c>
      <c r="I57" s="22">
        <v>150</v>
      </c>
      <c r="J57" s="22"/>
      <c r="K57" s="22">
        <f t="shared" si="4"/>
        <v>246</v>
      </c>
      <c r="L57" s="34">
        <f t="shared" si="1"/>
        <v>61.60164271047228</v>
      </c>
      <c r="M57" s="34">
        <f t="shared" si="2"/>
        <v>101.02669404517455</v>
      </c>
      <c r="N57" s="14"/>
    </row>
    <row r="58" spans="1:14" ht="12.75">
      <c r="A58" s="7" t="s">
        <v>206</v>
      </c>
      <c r="B58" s="8" t="s">
        <v>157</v>
      </c>
      <c r="C58" s="26" t="s">
        <v>24</v>
      </c>
      <c r="D58" s="22"/>
      <c r="E58" s="22">
        <v>24</v>
      </c>
      <c r="F58" s="22"/>
      <c r="G58" s="22">
        <f>SUM(D58:F58)</f>
        <v>24</v>
      </c>
      <c r="H58" s="22"/>
      <c r="I58" s="22">
        <v>24</v>
      </c>
      <c r="J58" s="22"/>
      <c r="K58" s="22">
        <f t="shared" si="4"/>
        <v>24</v>
      </c>
      <c r="L58" s="34">
        <f t="shared" si="1"/>
        <v>9.856262833675565</v>
      </c>
      <c r="M58" s="34">
        <f t="shared" si="2"/>
        <v>9.856262833675565</v>
      </c>
      <c r="N58" s="14"/>
    </row>
    <row r="59" spans="1:14" ht="12.75">
      <c r="A59" s="7" t="s">
        <v>207</v>
      </c>
      <c r="B59" s="8" t="s">
        <v>163</v>
      </c>
      <c r="C59" s="8" t="s">
        <v>153</v>
      </c>
      <c r="D59" s="22"/>
      <c r="E59" s="22">
        <v>20</v>
      </c>
      <c r="F59" s="22"/>
      <c r="G59" s="22">
        <f>SUM(D59:F59)</f>
        <v>20</v>
      </c>
      <c r="H59" s="22"/>
      <c r="I59" s="22">
        <v>20</v>
      </c>
      <c r="J59" s="22"/>
      <c r="K59" s="22">
        <f t="shared" si="4"/>
        <v>20</v>
      </c>
      <c r="L59" s="34">
        <f t="shared" si="1"/>
        <v>8.213552361396305</v>
      </c>
      <c r="M59" s="34">
        <f t="shared" si="2"/>
        <v>8.213552361396305</v>
      </c>
      <c r="N59" s="14"/>
    </row>
    <row r="60" spans="1:14" ht="24.75" customHeight="1">
      <c r="A60" s="2" t="s">
        <v>117</v>
      </c>
      <c r="B60" s="12" t="s">
        <v>118</v>
      </c>
      <c r="C60" s="28" t="s">
        <v>14</v>
      </c>
      <c r="D60" s="21">
        <f>SUM(D61:D78)</f>
        <v>0</v>
      </c>
      <c r="E60" s="21">
        <f>SUM(E61:E80)</f>
        <v>1201.83</v>
      </c>
      <c r="F60" s="21">
        <f>SUM(F61:F78)</f>
        <v>110</v>
      </c>
      <c r="G60" s="21">
        <f>SUM(G61:G80)</f>
        <v>1311.83</v>
      </c>
      <c r="H60" s="21">
        <f>SUM(H61:H79)</f>
        <v>319.34000000000003</v>
      </c>
      <c r="I60" s="21">
        <f>SUM(I61:I80)</f>
        <v>1201.83</v>
      </c>
      <c r="J60" s="21">
        <f>SUM(J61:J78)</f>
        <v>110</v>
      </c>
      <c r="K60" s="21">
        <f>SUM(K61:K80)</f>
        <v>1631.1699999999998</v>
      </c>
      <c r="L60" s="21">
        <f>SUM(L61:L80)</f>
        <v>493.5646817248459</v>
      </c>
      <c r="M60" s="21">
        <f>SUM(M61:M80)</f>
        <v>669.8850102669403</v>
      </c>
      <c r="N60" s="14"/>
    </row>
    <row r="61" spans="1:14" ht="12.75">
      <c r="A61" s="7" t="s">
        <v>119</v>
      </c>
      <c r="B61" s="8" t="s">
        <v>120</v>
      </c>
      <c r="C61" s="8" t="s">
        <v>121</v>
      </c>
      <c r="D61" s="22"/>
      <c r="E61" s="22">
        <v>100</v>
      </c>
      <c r="F61" s="22">
        <v>30</v>
      </c>
      <c r="G61" s="22">
        <f t="shared" si="3"/>
        <v>130</v>
      </c>
      <c r="H61" s="22"/>
      <c r="I61" s="22">
        <v>100</v>
      </c>
      <c r="J61" s="22">
        <v>30</v>
      </c>
      <c r="K61" s="22">
        <f>SUM(H61:J61)</f>
        <v>130</v>
      </c>
      <c r="L61" s="34">
        <f t="shared" si="1"/>
        <v>41.067761806981515</v>
      </c>
      <c r="M61" s="34">
        <f t="shared" si="2"/>
        <v>53.38809034907597</v>
      </c>
      <c r="N61" s="14"/>
    </row>
    <row r="62" spans="1:14" ht="12.75">
      <c r="A62" s="4" t="s">
        <v>122</v>
      </c>
      <c r="B62" s="5" t="s">
        <v>123</v>
      </c>
      <c r="C62" s="5" t="s">
        <v>124</v>
      </c>
      <c r="D62" s="158"/>
      <c r="E62" s="160">
        <v>100</v>
      </c>
      <c r="F62" s="160">
        <v>40</v>
      </c>
      <c r="G62" s="160">
        <f t="shared" si="3"/>
        <v>140</v>
      </c>
      <c r="H62" s="158"/>
      <c r="I62" s="160">
        <v>100</v>
      </c>
      <c r="J62" s="160">
        <v>40</v>
      </c>
      <c r="K62" s="22">
        <f aca="true" t="shared" si="5" ref="K62:K80">SUM(H62:J62)</f>
        <v>140</v>
      </c>
      <c r="L62" s="34">
        <f t="shared" si="1"/>
        <v>41.067761806981515</v>
      </c>
      <c r="M62" s="34">
        <f t="shared" si="2"/>
        <v>57.49486652977413</v>
      </c>
      <c r="N62" s="14"/>
    </row>
    <row r="63" spans="1:14" ht="12.75">
      <c r="A63" s="23"/>
      <c r="B63" s="6" t="s">
        <v>125</v>
      </c>
      <c r="C63" s="17"/>
      <c r="D63" s="159"/>
      <c r="E63" s="161"/>
      <c r="F63" s="161"/>
      <c r="G63" s="161"/>
      <c r="H63" s="159"/>
      <c r="I63" s="161"/>
      <c r="J63" s="161"/>
      <c r="K63" s="22">
        <f t="shared" si="5"/>
        <v>0</v>
      </c>
      <c r="L63" s="34">
        <f t="shared" si="1"/>
        <v>0</v>
      </c>
      <c r="M63" s="34">
        <f t="shared" si="2"/>
        <v>0</v>
      </c>
      <c r="N63" s="14"/>
    </row>
    <row r="64" spans="1:14" ht="12.75">
      <c r="A64" s="7" t="s">
        <v>126</v>
      </c>
      <c r="B64" s="8" t="s">
        <v>202</v>
      </c>
      <c r="C64" s="8" t="s">
        <v>24</v>
      </c>
      <c r="D64" s="22"/>
      <c r="E64" s="22">
        <v>70</v>
      </c>
      <c r="F64" s="22"/>
      <c r="G64" s="22">
        <f t="shared" si="3"/>
        <v>70</v>
      </c>
      <c r="H64" s="22"/>
      <c r="I64" s="22">
        <v>70</v>
      </c>
      <c r="J64" s="22"/>
      <c r="K64" s="22">
        <f t="shared" si="5"/>
        <v>70</v>
      </c>
      <c r="L64" s="34">
        <f t="shared" si="1"/>
        <v>28.747433264887064</v>
      </c>
      <c r="M64" s="34">
        <f t="shared" si="2"/>
        <v>28.747433264887064</v>
      </c>
      <c r="N64" s="14"/>
    </row>
    <row r="65" spans="1:14" ht="12.75">
      <c r="A65" s="7" t="s">
        <v>127</v>
      </c>
      <c r="B65" s="8" t="s">
        <v>128</v>
      </c>
      <c r="C65" s="8" t="s">
        <v>24</v>
      </c>
      <c r="D65" s="22"/>
      <c r="E65" s="22">
        <v>30</v>
      </c>
      <c r="F65" s="22"/>
      <c r="G65" s="22">
        <f t="shared" si="3"/>
        <v>30</v>
      </c>
      <c r="H65" s="22"/>
      <c r="I65" s="22">
        <v>30</v>
      </c>
      <c r="J65" s="22"/>
      <c r="K65" s="22">
        <f t="shared" si="5"/>
        <v>30</v>
      </c>
      <c r="L65" s="34">
        <f t="shared" si="1"/>
        <v>12.320328542094456</v>
      </c>
      <c r="M65" s="34">
        <f t="shared" si="2"/>
        <v>12.320328542094456</v>
      </c>
      <c r="N65" s="14"/>
    </row>
    <row r="66" spans="1:14" ht="12.75">
      <c r="A66" s="7" t="s">
        <v>129</v>
      </c>
      <c r="B66" s="37" t="s">
        <v>130</v>
      </c>
      <c r="C66" s="26" t="s">
        <v>24</v>
      </c>
      <c r="D66" s="22"/>
      <c r="E66" s="22">
        <v>120</v>
      </c>
      <c r="F66" s="22"/>
      <c r="G66" s="22">
        <f t="shared" si="3"/>
        <v>120</v>
      </c>
      <c r="H66" s="22"/>
      <c r="I66" s="22">
        <v>120</v>
      </c>
      <c r="J66" s="22"/>
      <c r="K66" s="22">
        <f t="shared" si="5"/>
        <v>120</v>
      </c>
      <c r="L66" s="34">
        <f t="shared" si="1"/>
        <v>49.281314168377826</v>
      </c>
      <c r="M66" s="34">
        <f t="shared" si="2"/>
        <v>49.281314168377826</v>
      </c>
      <c r="N66" s="14"/>
    </row>
    <row r="67" spans="1:14" ht="12.75">
      <c r="A67" s="7" t="s">
        <v>131</v>
      </c>
      <c r="B67" s="8" t="s">
        <v>132</v>
      </c>
      <c r="C67" s="8" t="s">
        <v>133</v>
      </c>
      <c r="D67" s="22"/>
      <c r="E67" s="22">
        <v>0</v>
      </c>
      <c r="F67" s="22"/>
      <c r="G67" s="22">
        <f t="shared" si="3"/>
        <v>0</v>
      </c>
      <c r="H67" s="22">
        <v>4</v>
      </c>
      <c r="I67" s="22"/>
      <c r="J67" s="22"/>
      <c r="K67" s="22">
        <f t="shared" si="5"/>
        <v>4</v>
      </c>
      <c r="L67" s="34">
        <f t="shared" si="1"/>
        <v>0</v>
      </c>
      <c r="M67" s="34">
        <f t="shared" si="2"/>
        <v>1.6427104722792607</v>
      </c>
      <c r="N67" s="14"/>
    </row>
    <row r="68" spans="1:14" ht="12.75">
      <c r="A68" s="7" t="s">
        <v>134</v>
      </c>
      <c r="B68" s="8" t="s">
        <v>137</v>
      </c>
      <c r="C68" s="26" t="s">
        <v>138</v>
      </c>
      <c r="D68" s="22"/>
      <c r="E68" s="22">
        <v>180</v>
      </c>
      <c r="F68" s="22"/>
      <c r="G68" s="22">
        <f t="shared" si="3"/>
        <v>180</v>
      </c>
      <c r="H68" s="22"/>
      <c r="I68" s="22">
        <v>180</v>
      </c>
      <c r="J68" s="22"/>
      <c r="K68" s="22">
        <f t="shared" si="5"/>
        <v>180</v>
      </c>
      <c r="L68" s="34">
        <f t="shared" si="1"/>
        <v>73.92197125256673</v>
      </c>
      <c r="M68" s="34">
        <f t="shared" si="2"/>
        <v>73.92197125256673</v>
      </c>
      <c r="N68" s="14"/>
    </row>
    <row r="69" spans="1:14" ht="12.75">
      <c r="A69" s="7" t="s">
        <v>136</v>
      </c>
      <c r="B69" s="8" t="s">
        <v>140</v>
      </c>
      <c r="C69" s="26" t="s">
        <v>141</v>
      </c>
      <c r="D69" s="22"/>
      <c r="E69" s="22">
        <v>40</v>
      </c>
      <c r="F69" s="22"/>
      <c r="G69" s="22">
        <f t="shared" si="3"/>
        <v>40</v>
      </c>
      <c r="H69" s="22">
        <v>10</v>
      </c>
      <c r="I69" s="22">
        <v>40</v>
      </c>
      <c r="J69" s="22"/>
      <c r="K69" s="22">
        <f t="shared" si="5"/>
        <v>50</v>
      </c>
      <c r="L69" s="34">
        <f t="shared" si="1"/>
        <v>16.42710472279261</v>
      </c>
      <c r="M69" s="34">
        <f t="shared" si="2"/>
        <v>20.533880903490758</v>
      </c>
      <c r="N69" s="14"/>
    </row>
    <row r="70" spans="1:14" ht="12.75">
      <c r="A70" s="7" t="s">
        <v>139</v>
      </c>
      <c r="B70" s="8" t="s">
        <v>143</v>
      </c>
      <c r="C70" s="26" t="s">
        <v>144</v>
      </c>
      <c r="D70" s="22"/>
      <c r="E70" s="22">
        <v>20</v>
      </c>
      <c r="F70" s="22">
        <v>40</v>
      </c>
      <c r="G70" s="22">
        <f t="shared" si="3"/>
        <v>60</v>
      </c>
      <c r="H70" s="22"/>
      <c r="I70" s="22">
        <v>20</v>
      </c>
      <c r="J70" s="22">
        <v>40</v>
      </c>
      <c r="K70" s="22">
        <f t="shared" si="5"/>
        <v>60</v>
      </c>
      <c r="L70" s="34">
        <f t="shared" si="1"/>
        <v>8.213552361396305</v>
      </c>
      <c r="M70" s="34">
        <f t="shared" si="2"/>
        <v>24.640657084188913</v>
      </c>
      <c r="N70" s="14"/>
    </row>
    <row r="71" spans="1:14" ht="12.75">
      <c r="A71" s="7" t="s">
        <v>142</v>
      </c>
      <c r="B71" s="8" t="s">
        <v>137</v>
      </c>
      <c r="C71" s="26" t="s">
        <v>146</v>
      </c>
      <c r="D71" s="22"/>
      <c r="E71" s="22">
        <v>40</v>
      </c>
      <c r="F71" s="22"/>
      <c r="G71" s="22">
        <f t="shared" si="3"/>
        <v>40</v>
      </c>
      <c r="H71" s="22">
        <v>50</v>
      </c>
      <c r="I71" s="22">
        <v>40</v>
      </c>
      <c r="J71" s="22"/>
      <c r="K71" s="22">
        <f t="shared" si="5"/>
        <v>90</v>
      </c>
      <c r="L71" s="34">
        <f t="shared" si="1"/>
        <v>16.42710472279261</v>
      </c>
      <c r="M71" s="34">
        <f t="shared" si="2"/>
        <v>36.96098562628337</v>
      </c>
      <c r="N71" s="14"/>
    </row>
    <row r="72" spans="1:14" ht="12.75">
      <c r="A72" s="9" t="s">
        <v>145</v>
      </c>
      <c r="B72" s="8" t="s">
        <v>148</v>
      </c>
      <c r="C72" s="8" t="s">
        <v>144</v>
      </c>
      <c r="D72" s="22"/>
      <c r="E72" s="22">
        <v>20</v>
      </c>
      <c r="F72" s="22"/>
      <c r="G72" s="22">
        <f t="shared" si="3"/>
        <v>20</v>
      </c>
      <c r="H72" s="22"/>
      <c r="I72" s="22">
        <v>20</v>
      </c>
      <c r="J72" s="22"/>
      <c r="K72" s="22">
        <f t="shared" si="5"/>
        <v>20</v>
      </c>
      <c r="L72" s="34">
        <f t="shared" si="1"/>
        <v>8.213552361396305</v>
      </c>
      <c r="M72" s="34">
        <f t="shared" si="2"/>
        <v>8.213552361396305</v>
      </c>
      <c r="N72" s="14"/>
    </row>
    <row r="73" spans="1:14" ht="12.75">
      <c r="A73" s="7" t="s">
        <v>147</v>
      </c>
      <c r="B73" s="8" t="s">
        <v>150</v>
      </c>
      <c r="C73" s="8" t="s">
        <v>24</v>
      </c>
      <c r="D73" s="22"/>
      <c r="E73" s="22">
        <v>50</v>
      </c>
      <c r="F73" s="22"/>
      <c r="G73" s="22">
        <f t="shared" si="3"/>
        <v>50</v>
      </c>
      <c r="H73" s="22"/>
      <c r="I73" s="22">
        <v>50</v>
      </c>
      <c r="J73" s="22"/>
      <c r="K73" s="22">
        <f t="shared" si="5"/>
        <v>50</v>
      </c>
      <c r="L73" s="34">
        <f t="shared" si="1"/>
        <v>20.533880903490758</v>
      </c>
      <c r="M73" s="34">
        <f t="shared" si="2"/>
        <v>20.533880903490758</v>
      </c>
      <c r="N73" s="14"/>
    </row>
    <row r="74" spans="1:14" ht="12.75">
      <c r="A74" s="7" t="s">
        <v>149</v>
      </c>
      <c r="B74" s="8" t="s">
        <v>152</v>
      </c>
      <c r="C74" s="8" t="s">
        <v>153</v>
      </c>
      <c r="D74" s="22"/>
      <c r="E74" s="22"/>
      <c r="F74" s="22"/>
      <c r="G74" s="22">
        <f t="shared" si="3"/>
        <v>0</v>
      </c>
      <c r="H74" s="22">
        <v>10</v>
      </c>
      <c r="I74" s="22"/>
      <c r="J74" s="22"/>
      <c r="K74" s="22">
        <f t="shared" si="5"/>
        <v>10</v>
      </c>
      <c r="L74" s="34">
        <f t="shared" si="1"/>
        <v>0</v>
      </c>
      <c r="M74" s="34">
        <f t="shared" si="2"/>
        <v>4.106776180698152</v>
      </c>
      <c r="N74" s="14"/>
    </row>
    <row r="75" spans="1:14" ht="12.75">
      <c r="A75" s="7" t="s">
        <v>151</v>
      </c>
      <c r="B75" s="37" t="s">
        <v>155</v>
      </c>
      <c r="C75" s="8" t="s">
        <v>24</v>
      </c>
      <c r="D75" s="22"/>
      <c r="E75" s="22">
        <v>50</v>
      </c>
      <c r="F75" s="22"/>
      <c r="G75" s="22">
        <f t="shared" si="3"/>
        <v>50</v>
      </c>
      <c r="H75" s="22"/>
      <c r="I75" s="22">
        <v>50</v>
      </c>
      <c r="J75" s="22"/>
      <c r="K75" s="22">
        <f t="shared" si="5"/>
        <v>50</v>
      </c>
      <c r="L75" s="34">
        <f t="shared" si="1"/>
        <v>20.533880903490758</v>
      </c>
      <c r="M75" s="34">
        <f t="shared" si="2"/>
        <v>20.533880903490758</v>
      </c>
      <c r="N75" s="14"/>
    </row>
    <row r="76" spans="1:14" ht="12.75">
      <c r="A76" s="7" t="s">
        <v>154</v>
      </c>
      <c r="B76" s="37" t="s">
        <v>159</v>
      </c>
      <c r="C76" s="8" t="s">
        <v>24</v>
      </c>
      <c r="D76" s="22"/>
      <c r="E76" s="22"/>
      <c r="F76" s="22"/>
      <c r="G76" s="22">
        <f t="shared" si="3"/>
        <v>0</v>
      </c>
      <c r="H76" s="22">
        <v>236.84</v>
      </c>
      <c r="I76" s="22"/>
      <c r="J76" s="22"/>
      <c r="K76" s="22">
        <f t="shared" si="5"/>
        <v>236.84</v>
      </c>
      <c r="L76" s="34">
        <f t="shared" si="1"/>
        <v>0</v>
      </c>
      <c r="M76" s="34">
        <f t="shared" si="2"/>
        <v>97.26488706365504</v>
      </c>
      <c r="N76" s="14"/>
    </row>
    <row r="77" spans="1:14" ht="12.75">
      <c r="A77" s="7" t="s">
        <v>156</v>
      </c>
      <c r="B77" s="8" t="s">
        <v>132</v>
      </c>
      <c r="C77" s="8" t="s">
        <v>161</v>
      </c>
      <c r="D77" s="22"/>
      <c r="E77" s="22"/>
      <c r="F77" s="22"/>
      <c r="G77" s="22">
        <f t="shared" si="3"/>
        <v>0</v>
      </c>
      <c r="H77" s="22">
        <v>5</v>
      </c>
      <c r="I77" s="22"/>
      <c r="J77" s="22"/>
      <c r="K77" s="22">
        <f t="shared" si="5"/>
        <v>5</v>
      </c>
      <c r="L77" s="34">
        <f t="shared" si="1"/>
        <v>0</v>
      </c>
      <c r="M77" s="34">
        <f t="shared" si="2"/>
        <v>2.053388090349076</v>
      </c>
      <c r="N77" s="14"/>
    </row>
    <row r="78" spans="1:14" ht="12.75">
      <c r="A78" s="7" t="s">
        <v>158</v>
      </c>
      <c r="B78" s="37" t="s">
        <v>23</v>
      </c>
      <c r="C78" s="8" t="s">
        <v>24</v>
      </c>
      <c r="D78" s="22"/>
      <c r="E78" s="29">
        <v>231.83</v>
      </c>
      <c r="F78" s="22"/>
      <c r="G78" s="22">
        <f t="shared" si="3"/>
        <v>231.83</v>
      </c>
      <c r="H78" s="22"/>
      <c r="I78" s="29">
        <v>231.83</v>
      </c>
      <c r="J78" s="22"/>
      <c r="K78" s="22">
        <f t="shared" si="5"/>
        <v>231.83</v>
      </c>
      <c r="L78" s="34">
        <f aca="true" t="shared" si="6" ref="L78:L92">I78/2435*1000</f>
        <v>95.20739219712526</v>
      </c>
      <c r="M78" s="34">
        <f aca="true" t="shared" si="7" ref="M78:M92">K78/2435*1000</f>
        <v>95.20739219712526</v>
      </c>
      <c r="N78" s="14"/>
    </row>
    <row r="79" spans="1:14" ht="12.75">
      <c r="A79" s="7" t="s">
        <v>160</v>
      </c>
      <c r="B79" s="8" t="s">
        <v>164</v>
      </c>
      <c r="C79" s="8" t="s">
        <v>161</v>
      </c>
      <c r="D79" s="22"/>
      <c r="E79" s="22">
        <v>50</v>
      </c>
      <c r="F79" s="22"/>
      <c r="G79" s="22">
        <f t="shared" si="3"/>
        <v>50</v>
      </c>
      <c r="H79" s="22">
        <v>3.5</v>
      </c>
      <c r="I79" s="22">
        <v>50</v>
      </c>
      <c r="J79" s="22"/>
      <c r="K79" s="22">
        <f t="shared" si="5"/>
        <v>53.5</v>
      </c>
      <c r="L79" s="34">
        <f t="shared" si="6"/>
        <v>20.533880903490758</v>
      </c>
      <c r="M79" s="34">
        <f t="shared" si="7"/>
        <v>21.971252566735114</v>
      </c>
      <c r="N79" s="14"/>
    </row>
    <row r="80" spans="1:14" ht="12.75">
      <c r="A80" s="7" t="s">
        <v>162</v>
      </c>
      <c r="B80" s="8" t="s">
        <v>165</v>
      </c>
      <c r="C80" s="8" t="s">
        <v>166</v>
      </c>
      <c r="D80" s="22"/>
      <c r="E80" s="22">
        <v>100</v>
      </c>
      <c r="F80" s="22"/>
      <c r="G80" s="22">
        <f t="shared" si="3"/>
        <v>100</v>
      </c>
      <c r="H80" s="22"/>
      <c r="I80" s="22">
        <v>100</v>
      </c>
      <c r="J80" s="22"/>
      <c r="K80" s="22">
        <f t="shared" si="5"/>
        <v>100</v>
      </c>
      <c r="L80" s="34">
        <f t="shared" si="6"/>
        <v>41.067761806981515</v>
      </c>
      <c r="M80" s="34">
        <f t="shared" si="7"/>
        <v>41.067761806981515</v>
      </c>
      <c r="N80" s="14"/>
    </row>
    <row r="81" spans="1:14" ht="26.25" customHeight="1">
      <c r="A81" s="2" t="s">
        <v>167</v>
      </c>
      <c r="B81" s="11" t="s">
        <v>190</v>
      </c>
      <c r="C81" s="3"/>
      <c r="D81" s="21">
        <v>0</v>
      </c>
      <c r="E81" s="21">
        <v>46.5</v>
      </c>
      <c r="F81" s="21">
        <v>0</v>
      </c>
      <c r="G81" s="21">
        <v>46.5</v>
      </c>
      <c r="H81" s="21"/>
      <c r="I81" s="21">
        <v>46.5</v>
      </c>
      <c r="J81" s="21">
        <v>0</v>
      </c>
      <c r="K81" s="21">
        <v>46.5</v>
      </c>
      <c r="L81" s="21">
        <f>I81/2435*1000</f>
        <v>19.09650924024641</v>
      </c>
      <c r="M81" s="21">
        <f>K81/2435*1000</f>
        <v>19.09650924024641</v>
      </c>
      <c r="N81" s="14"/>
    </row>
    <row r="82" spans="1:14" ht="26.25" customHeight="1">
      <c r="A82" s="2" t="s">
        <v>175</v>
      </c>
      <c r="B82" s="11" t="s">
        <v>168</v>
      </c>
      <c r="C82" s="20" t="s">
        <v>14</v>
      </c>
      <c r="D82" s="21">
        <v>300</v>
      </c>
      <c r="E82" s="21"/>
      <c r="F82" s="21">
        <v>0</v>
      </c>
      <c r="G82" s="21">
        <f aca="true" t="shared" si="8" ref="G82:G88">D82+E82+F82</f>
        <v>300</v>
      </c>
      <c r="H82" s="21">
        <v>30</v>
      </c>
      <c r="I82" s="21">
        <v>0</v>
      </c>
      <c r="J82" s="21">
        <v>0</v>
      </c>
      <c r="K82" s="21">
        <f aca="true" t="shared" si="9" ref="K82:K87">H82+I82+J82</f>
        <v>30</v>
      </c>
      <c r="L82" s="21">
        <f t="shared" si="6"/>
        <v>0</v>
      </c>
      <c r="M82" s="21">
        <f t="shared" si="7"/>
        <v>12.320328542094456</v>
      </c>
      <c r="N82" s="14"/>
    </row>
    <row r="83" spans="1:14" ht="12.75">
      <c r="A83" s="7" t="s">
        <v>169</v>
      </c>
      <c r="B83" s="8" t="s">
        <v>170</v>
      </c>
      <c r="C83" s="8" t="s">
        <v>171</v>
      </c>
      <c r="D83" s="22">
        <v>280</v>
      </c>
      <c r="E83" s="22"/>
      <c r="F83" s="22"/>
      <c r="G83" s="22">
        <f t="shared" si="8"/>
        <v>280</v>
      </c>
      <c r="H83" s="22">
        <v>20</v>
      </c>
      <c r="I83" s="22"/>
      <c r="J83" s="22"/>
      <c r="K83" s="22">
        <f t="shared" si="9"/>
        <v>20</v>
      </c>
      <c r="L83" s="34">
        <f t="shared" si="6"/>
        <v>0</v>
      </c>
      <c r="M83" s="34">
        <f t="shared" si="7"/>
        <v>8.213552361396305</v>
      </c>
      <c r="N83" s="14"/>
    </row>
    <row r="84" spans="1:14" ht="12.75">
      <c r="A84" s="7" t="s">
        <v>172</v>
      </c>
      <c r="B84" s="8" t="s">
        <v>173</v>
      </c>
      <c r="C84" s="8" t="s">
        <v>174</v>
      </c>
      <c r="D84" s="22">
        <v>20</v>
      </c>
      <c r="E84" s="22"/>
      <c r="F84" s="22"/>
      <c r="G84" s="22">
        <f t="shared" si="8"/>
        <v>20</v>
      </c>
      <c r="H84" s="22">
        <v>10</v>
      </c>
      <c r="I84" s="22"/>
      <c r="J84" s="22"/>
      <c r="K84" s="22">
        <f t="shared" si="9"/>
        <v>10</v>
      </c>
      <c r="L84" s="34">
        <f t="shared" si="6"/>
        <v>0</v>
      </c>
      <c r="M84" s="34">
        <f t="shared" si="7"/>
        <v>4.106776180698152</v>
      </c>
      <c r="N84" s="14"/>
    </row>
    <row r="85" spans="1:14" ht="12.75">
      <c r="A85" s="2" t="s">
        <v>181</v>
      </c>
      <c r="B85" s="3" t="s">
        <v>176</v>
      </c>
      <c r="C85" s="20" t="s">
        <v>14</v>
      </c>
      <c r="D85" s="21">
        <v>20</v>
      </c>
      <c r="E85" s="21">
        <f>SUM(E83:E84)</f>
        <v>0</v>
      </c>
      <c r="F85" s="21">
        <v>0</v>
      </c>
      <c r="G85" s="21">
        <f t="shared" si="8"/>
        <v>20</v>
      </c>
      <c r="H85" s="21">
        <v>0</v>
      </c>
      <c r="I85" s="21">
        <f>SUM(I83:I84)</f>
        <v>0</v>
      </c>
      <c r="J85" s="21">
        <v>0</v>
      </c>
      <c r="K85" s="21">
        <f t="shared" si="9"/>
        <v>0</v>
      </c>
      <c r="L85" s="21">
        <f t="shared" si="6"/>
        <v>0</v>
      </c>
      <c r="M85" s="21">
        <f t="shared" si="7"/>
        <v>0</v>
      </c>
      <c r="N85" s="14"/>
    </row>
    <row r="86" spans="1:14" ht="12.75">
      <c r="A86" s="7" t="s">
        <v>177</v>
      </c>
      <c r="B86" s="8" t="s">
        <v>178</v>
      </c>
      <c r="C86" s="8" t="s">
        <v>24</v>
      </c>
      <c r="D86" s="22">
        <v>10</v>
      </c>
      <c r="E86" s="22"/>
      <c r="F86" s="22"/>
      <c r="G86" s="22">
        <f t="shared" si="8"/>
        <v>10</v>
      </c>
      <c r="H86" s="22"/>
      <c r="I86" s="22"/>
      <c r="J86" s="22"/>
      <c r="K86" s="22">
        <f t="shared" si="9"/>
        <v>0</v>
      </c>
      <c r="L86" s="34">
        <f t="shared" si="6"/>
        <v>0</v>
      </c>
      <c r="M86" s="34">
        <f t="shared" si="7"/>
        <v>0</v>
      </c>
      <c r="N86" s="14"/>
    </row>
    <row r="87" spans="1:14" ht="12.75">
      <c r="A87" s="7" t="s">
        <v>179</v>
      </c>
      <c r="B87" s="8" t="s">
        <v>180</v>
      </c>
      <c r="C87" s="8" t="s">
        <v>24</v>
      </c>
      <c r="D87" s="22">
        <v>10</v>
      </c>
      <c r="E87" s="22"/>
      <c r="F87" s="22"/>
      <c r="G87" s="22">
        <f t="shared" si="8"/>
        <v>10</v>
      </c>
      <c r="H87" s="22"/>
      <c r="I87" s="22"/>
      <c r="J87" s="22"/>
      <c r="K87" s="22">
        <f t="shared" si="9"/>
        <v>0</v>
      </c>
      <c r="L87" s="34">
        <f t="shared" si="6"/>
        <v>0</v>
      </c>
      <c r="M87" s="34">
        <f t="shared" si="7"/>
        <v>0</v>
      </c>
      <c r="N87" s="14"/>
    </row>
    <row r="88" spans="1:14" ht="26.25" customHeight="1">
      <c r="A88" s="2" t="s">
        <v>183</v>
      </c>
      <c r="B88" s="11" t="s">
        <v>182</v>
      </c>
      <c r="C88" s="20" t="s">
        <v>14</v>
      </c>
      <c r="D88" s="21">
        <v>50</v>
      </c>
      <c r="E88" s="21">
        <v>0</v>
      </c>
      <c r="F88" s="21">
        <v>0</v>
      </c>
      <c r="G88" s="21">
        <f t="shared" si="8"/>
        <v>50</v>
      </c>
      <c r="H88" s="21">
        <v>0</v>
      </c>
      <c r="I88" s="21">
        <v>0</v>
      </c>
      <c r="J88" s="21">
        <v>0</v>
      </c>
      <c r="K88" s="21">
        <v>0</v>
      </c>
      <c r="L88" s="21">
        <f t="shared" si="6"/>
        <v>0</v>
      </c>
      <c r="M88" s="21">
        <f t="shared" si="7"/>
        <v>0</v>
      </c>
      <c r="N88" s="14"/>
    </row>
    <row r="89" spans="1:14" ht="12.75">
      <c r="A89" s="2" t="s">
        <v>189</v>
      </c>
      <c r="B89" s="3" t="s">
        <v>184</v>
      </c>
      <c r="C89" s="3" t="s">
        <v>14</v>
      </c>
      <c r="D89" s="21">
        <v>300</v>
      </c>
      <c r="E89" s="21">
        <f aca="true" t="shared" si="10" ref="E89:J89">SUM(E90+E91)</f>
        <v>0</v>
      </c>
      <c r="F89" s="21">
        <f t="shared" si="10"/>
        <v>0</v>
      </c>
      <c r="G89" s="21">
        <f t="shared" si="10"/>
        <v>300</v>
      </c>
      <c r="H89" s="21">
        <f t="shared" si="10"/>
        <v>270</v>
      </c>
      <c r="I89" s="21">
        <f t="shared" si="10"/>
        <v>0</v>
      </c>
      <c r="J89" s="21">
        <f t="shared" si="10"/>
        <v>0</v>
      </c>
      <c r="K89" s="21">
        <v>270</v>
      </c>
      <c r="L89" s="21">
        <f t="shared" si="6"/>
        <v>0</v>
      </c>
      <c r="M89" s="21">
        <f>SUM(M90:M91)</f>
        <v>110.88295687885008</v>
      </c>
      <c r="N89" s="14"/>
    </row>
    <row r="90" spans="1:14" ht="12.75">
      <c r="A90" s="10" t="s">
        <v>185</v>
      </c>
      <c r="B90" s="8" t="s">
        <v>186</v>
      </c>
      <c r="C90" s="8" t="s">
        <v>24</v>
      </c>
      <c r="D90" s="22">
        <v>100</v>
      </c>
      <c r="E90" s="22"/>
      <c r="F90" s="22"/>
      <c r="G90" s="22">
        <f>D90+E90+F90</f>
        <v>100</v>
      </c>
      <c r="H90" s="22">
        <v>100</v>
      </c>
      <c r="I90" s="22"/>
      <c r="J90" s="22"/>
      <c r="K90" s="22">
        <v>100</v>
      </c>
      <c r="L90" s="34">
        <f t="shared" si="6"/>
        <v>0</v>
      </c>
      <c r="M90" s="34">
        <f t="shared" si="7"/>
        <v>41.067761806981515</v>
      </c>
      <c r="N90" s="14"/>
    </row>
    <row r="91" spans="1:14" ht="12.75">
      <c r="A91" s="10" t="s">
        <v>187</v>
      </c>
      <c r="B91" s="8" t="s">
        <v>188</v>
      </c>
      <c r="C91" s="8" t="s">
        <v>24</v>
      </c>
      <c r="D91" s="22">
        <v>200</v>
      </c>
      <c r="E91" s="22"/>
      <c r="F91" s="22"/>
      <c r="G91" s="22">
        <f>D91+E91+F91</f>
        <v>200</v>
      </c>
      <c r="H91" s="22">
        <v>170</v>
      </c>
      <c r="I91" s="22"/>
      <c r="J91" s="22"/>
      <c r="K91" s="22">
        <v>170</v>
      </c>
      <c r="L91" s="34">
        <f t="shared" si="6"/>
        <v>0</v>
      </c>
      <c r="M91" s="34">
        <f t="shared" si="7"/>
        <v>69.81519507186857</v>
      </c>
      <c r="N91" s="14"/>
    </row>
    <row r="92" spans="1:14" ht="12.75">
      <c r="A92" s="19"/>
      <c r="B92" s="8" t="s">
        <v>203</v>
      </c>
      <c r="C92" s="26"/>
      <c r="D92" s="22">
        <f>D89+D88+D85+D82+D20+D16</f>
        <v>1147.25</v>
      </c>
      <c r="E92" s="22">
        <f>E81+E60+E20+E11+E16</f>
        <v>4745.04</v>
      </c>
      <c r="F92" s="22">
        <f>F60+F20+F16+F11</f>
        <v>206</v>
      </c>
      <c r="G92" s="22">
        <f>G89+G88+G85+G82+G81+G60+G20+G16+G11</f>
        <v>6098.29</v>
      </c>
      <c r="H92" s="22">
        <f>H11+H16+H20+H60+H82+H85+H88+H89+H81</f>
        <v>1147.25</v>
      </c>
      <c r="I92" s="22">
        <f>I81+I89+I88+I85+I82+I60+I20+I16+I11</f>
        <v>4745.04</v>
      </c>
      <c r="J92" s="22">
        <f>J11+J16+J20+J60+J82+J85+J88+J89+J81</f>
        <v>206</v>
      </c>
      <c r="K92" s="22">
        <f>K89+K82+K81+K60+K20+K16+K11</f>
        <v>6098.29</v>
      </c>
      <c r="L92" s="34">
        <f t="shared" si="6"/>
        <v>1948.6817248459959</v>
      </c>
      <c r="M92" s="34">
        <f t="shared" si="7"/>
        <v>2504.4312114989734</v>
      </c>
      <c r="N92" s="14"/>
    </row>
    <row r="93" spans="1:14" ht="12.75">
      <c r="A93" s="30"/>
      <c r="B93" s="14"/>
      <c r="C93" s="14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14"/>
    </row>
    <row r="94" spans="1:14" ht="12.75">
      <c r="A94" s="14"/>
      <c r="B94" s="162" t="s">
        <v>201</v>
      </c>
      <c r="C94" s="162"/>
      <c r="D94" s="162"/>
      <c r="E94" s="162"/>
      <c r="F94" s="162"/>
      <c r="G94" s="162"/>
      <c r="H94" s="162"/>
      <c r="I94" s="31"/>
      <c r="J94" s="31"/>
      <c r="K94" s="31"/>
      <c r="L94" s="31"/>
      <c r="M94" s="31"/>
      <c r="N94" s="14"/>
    </row>
    <row r="95" spans="1:14" ht="12.75">
      <c r="A95" s="14"/>
      <c r="B95" s="162" t="s">
        <v>208</v>
      </c>
      <c r="C95" s="162"/>
      <c r="D95" s="162"/>
      <c r="E95" s="162"/>
      <c r="F95" s="162"/>
      <c r="G95" s="162"/>
      <c r="H95" s="162"/>
      <c r="I95" s="162"/>
      <c r="J95" s="162"/>
      <c r="K95" s="162"/>
      <c r="L95" s="14"/>
      <c r="M95" s="14"/>
      <c r="N95" s="14"/>
    </row>
    <row r="96" spans="1:14" ht="12.75">
      <c r="A96" s="14"/>
      <c r="B96" s="14"/>
      <c r="C96" s="14"/>
      <c r="D96" s="14"/>
      <c r="E96" s="14"/>
      <c r="F96" s="14"/>
      <c r="G96" s="14"/>
      <c r="H96" s="31"/>
      <c r="I96" s="14"/>
      <c r="J96" s="14"/>
      <c r="K96" s="14"/>
      <c r="L96" s="14"/>
      <c r="M96" s="14"/>
      <c r="N96" s="14"/>
    </row>
    <row r="97" spans="1:14" ht="12.75">
      <c r="A97" s="14"/>
      <c r="B97" s="14"/>
      <c r="C97" s="14"/>
      <c r="D97" s="14"/>
      <c r="E97" s="14"/>
      <c r="F97" s="14"/>
      <c r="G97" s="31"/>
      <c r="H97" s="14"/>
      <c r="I97" s="14"/>
      <c r="J97" s="14"/>
      <c r="K97" s="14"/>
      <c r="L97" s="14"/>
      <c r="M97" s="14"/>
      <c r="N97" s="14"/>
    </row>
    <row r="98" spans="1:14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  <row r="128" spans="1:14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</row>
    <row r="129" spans="1:14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4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</row>
    <row r="131" spans="1:14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</row>
    <row r="132" spans="1:14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</row>
    <row r="133" spans="1:14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</row>
    <row r="134" spans="1:14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</row>
    <row r="135" spans="1:14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</row>
    <row r="136" spans="1:14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</row>
    <row r="137" spans="1:14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</row>
    <row r="138" spans="1:14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</row>
    <row r="139" spans="1:14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</row>
    <row r="140" spans="1:14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</row>
    <row r="141" spans="1:14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</row>
    <row r="142" spans="1:14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</row>
    <row r="143" spans="1:14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</row>
    <row r="144" spans="1:14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</row>
    <row r="145" spans="1:14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</row>
    <row r="146" spans="1:14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</row>
    <row r="147" spans="1:14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</row>
    <row r="148" spans="1:14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</row>
    <row r="149" spans="1:14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</row>
    <row r="150" spans="1:14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</row>
    <row r="151" spans="1:14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</row>
    <row r="152" spans="1:14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</row>
    <row r="153" spans="1:14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</row>
    <row r="154" spans="1:14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</row>
    <row r="155" spans="1:14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</row>
    <row r="156" spans="1:14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</row>
    <row r="157" spans="1:14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</row>
  </sheetData>
  <sheetProtection/>
  <mergeCells count="16">
    <mergeCell ref="B95:K95"/>
    <mergeCell ref="J1:M5"/>
    <mergeCell ref="B94:H94"/>
    <mergeCell ref="A6:M6"/>
    <mergeCell ref="L8:M8"/>
    <mergeCell ref="H8:K8"/>
    <mergeCell ref="D8:G8"/>
    <mergeCell ref="C8:C9"/>
    <mergeCell ref="A8:A9"/>
    <mergeCell ref="E62:E63"/>
    <mergeCell ref="D62:D63"/>
    <mergeCell ref="H62:H63"/>
    <mergeCell ref="J62:J63"/>
    <mergeCell ref="F62:F63"/>
    <mergeCell ref="G62:G63"/>
    <mergeCell ref="I62:I63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1"/>
  <sheetViews>
    <sheetView tabSelected="1" zoomScalePageLayoutView="0" workbookViewId="0" topLeftCell="A1">
      <pane xSplit="2" ySplit="9" topLeftCell="C6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51" sqref="D51"/>
    </sheetView>
  </sheetViews>
  <sheetFormatPr defaultColWidth="9.00390625" defaultRowHeight="12.75"/>
  <cols>
    <col min="1" max="1" width="6.75390625" style="0" customWidth="1"/>
    <col min="2" max="2" width="40.25390625" style="0" customWidth="1"/>
    <col min="3" max="3" width="7.625" style="0" customWidth="1"/>
    <col min="4" max="4" width="10.75390625" style="0" customWidth="1"/>
    <col min="5" max="5" width="10.125" style="0" customWidth="1"/>
    <col min="6" max="6" width="8.25390625" style="0" customWidth="1"/>
    <col min="8" max="8" width="8.25390625" style="0" customWidth="1"/>
    <col min="9" max="9" width="10.625" style="0" bestFit="1" customWidth="1"/>
    <col min="10" max="10" width="7.25390625" style="0" customWidth="1"/>
    <col min="11" max="11" width="14.00390625" style="0" customWidth="1"/>
    <col min="12" max="12" width="8.00390625" style="0" customWidth="1"/>
    <col min="13" max="13" width="8.625" style="0" customWidth="1"/>
  </cols>
  <sheetData>
    <row r="1" spans="1:13" ht="12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63" t="s">
        <v>265</v>
      </c>
      <c r="K1" s="163"/>
      <c r="L1" s="163"/>
      <c r="M1" s="163"/>
    </row>
    <row r="2" spans="1:13" ht="12.7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63"/>
      <c r="K2" s="163"/>
      <c r="L2" s="163"/>
      <c r="M2" s="163"/>
    </row>
    <row r="3" spans="1:13" ht="12.75">
      <c r="A3" s="13" t="s">
        <v>264</v>
      </c>
      <c r="B3" s="13"/>
      <c r="C3" s="13"/>
      <c r="D3" s="93"/>
      <c r="E3" s="13"/>
      <c r="F3" s="13"/>
      <c r="G3" s="13"/>
      <c r="H3" s="13"/>
      <c r="I3" s="13"/>
      <c r="J3" s="163"/>
      <c r="K3" s="163"/>
      <c r="L3" s="163"/>
      <c r="M3" s="163"/>
    </row>
    <row r="4" spans="1:14" ht="12.75">
      <c r="A4" s="1"/>
      <c r="B4" s="1"/>
      <c r="C4" s="1"/>
      <c r="D4" s="1"/>
      <c r="E4" s="1"/>
      <c r="F4" s="1"/>
      <c r="G4" s="1"/>
      <c r="H4" s="14"/>
      <c r="I4" s="14"/>
      <c r="J4" s="163"/>
      <c r="K4" s="163"/>
      <c r="L4" s="163"/>
      <c r="M4" s="163"/>
      <c r="N4" s="118"/>
    </row>
    <row r="5" spans="1:13" ht="12.75">
      <c r="A5" s="1"/>
      <c r="B5" s="1"/>
      <c r="C5" s="1"/>
      <c r="D5" s="1"/>
      <c r="E5" s="1"/>
      <c r="F5" s="1"/>
      <c r="G5" s="1"/>
      <c r="H5" s="14"/>
      <c r="I5" s="14"/>
      <c r="J5" s="163"/>
      <c r="K5" s="163"/>
      <c r="L5" s="163"/>
      <c r="M5" s="163"/>
    </row>
    <row r="6" spans="1:13" ht="18">
      <c r="A6" s="164" t="s">
        <v>216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</row>
    <row r="7" spans="1:13" ht="12.75">
      <c r="A7" s="14"/>
      <c r="B7" s="14"/>
      <c r="C7" s="14"/>
      <c r="D7" s="31"/>
      <c r="E7" s="14"/>
      <c r="F7" s="14"/>
      <c r="G7" s="14"/>
      <c r="H7" s="14"/>
      <c r="I7" s="14"/>
      <c r="J7" s="14"/>
      <c r="K7" s="14"/>
      <c r="L7" s="14"/>
      <c r="M7" s="14"/>
    </row>
    <row r="8" spans="1:14" ht="12.75">
      <c r="A8" s="170" t="s">
        <v>2</v>
      </c>
      <c r="B8" s="16" t="s">
        <v>3</v>
      </c>
      <c r="C8" s="168" t="s">
        <v>192</v>
      </c>
      <c r="D8" s="172" t="s">
        <v>195</v>
      </c>
      <c r="E8" s="173"/>
      <c r="F8" s="173"/>
      <c r="G8" s="174"/>
      <c r="H8" s="175" t="s">
        <v>369</v>
      </c>
      <c r="I8" s="176"/>
      <c r="J8" s="176"/>
      <c r="K8" s="177"/>
      <c r="L8" s="178" t="s">
        <v>370</v>
      </c>
      <c r="M8" s="179"/>
      <c r="N8" s="146"/>
    </row>
    <row r="9" spans="1:13" ht="51">
      <c r="A9" s="171"/>
      <c r="B9" s="17" t="s">
        <v>5</v>
      </c>
      <c r="C9" s="169"/>
      <c r="D9" s="106" t="s">
        <v>6</v>
      </c>
      <c r="E9" s="106" t="s">
        <v>7</v>
      </c>
      <c r="F9" s="106" t="s">
        <v>8</v>
      </c>
      <c r="G9" s="106" t="s">
        <v>9</v>
      </c>
      <c r="H9" s="94" t="s">
        <v>6</v>
      </c>
      <c r="I9" s="94" t="s">
        <v>7</v>
      </c>
      <c r="J9" s="94" t="s">
        <v>8</v>
      </c>
      <c r="K9" s="94" t="s">
        <v>9</v>
      </c>
      <c r="L9" s="18" t="s">
        <v>10</v>
      </c>
      <c r="M9" s="18" t="s">
        <v>11</v>
      </c>
    </row>
    <row r="10" spans="1:13" ht="12.75">
      <c r="A10" s="19">
        <v>1</v>
      </c>
      <c r="B10" s="19">
        <v>2</v>
      </c>
      <c r="C10" s="19">
        <v>3</v>
      </c>
      <c r="D10" s="76">
        <v>4</v>
      </c>
      <c r="E10" s="76">
        <v>5</v>
      </c>
      <c r="F10" s="76">
        <v>6</v>
      </c>
      <c r="G10" s="76">
        <v>7</v>
      </c>
      <c r="H10" s="95">
        <v>8</v>
      </c>
      <c r="I10" s="95">
        <v>9</v>
      </c>
      <c r="J10" s="95">
        <v>10</v>
      </c>
      <c r="K10" s="95">
        <v>11</v>
      </c>
      <c r="L10" s="19">
        <v>12</v>
      </c>
      <c r="M10" s="19">
        <v>13</v>
      </c>
    </row>
    <row r="11" spans="1:13" ht="27" customHeight="1">
      <c r="A11" s="145">
        <v>1</v>
      </c>
      <c r="B11" s="45" t="s">
        <v>362</v>
      </c>
      <c r="C11" s="3"/>
      <c r="D11" s="21">
        <f>D12+D13+D14</f>
        <v>10</v>
      </c>
      <c r="E11" s="21">
        <f aca="true" t="shared" si="0" ref="E11:K11">E12+E13+E14</f>
        <v>77.18</v>
      </c>
      <c r="F11" s="21">
        <f t="shared" si="0"/>
        <v>0</v>
      </c>
      <c r="G11" s="21">
        <f t="shared" si="0"/>
        <v>87.18</v>
      </c>
      <c r="H11" s="21">
        <f t="shared" si="0"/>
        <v>10</v>
      </c>
      <c r="I11" s="21">
        <f t="shared" si="0"/>
        <v>77.18</v>
      </c>
      <c r="J11" s="21">
        <f t="shared" si="0"/>
        <v>0</v>
      </c>
      <c r="K11" s="21">
        <f t="shared" si="0"/>
        <v>87.18</v>
      </c>
      <c r="L11" s="103">
        <f>I11/2617*1000</f>
        <v>29.491784486052737</v>
      </c>
      <c r="M11" s="103">
        <f>K11/2617*1000</f>
        <v>33.31295376385174</v>
      </c>
    </row>
    <row r="12" spans="1:13" s="38" customFormat="1" ht="26.25" customHeight="1">
      <c r="A12" s="39" t="s">
        <v>266</v>
      </c>
      <c r="B12" s="112" t="s">
        <v>327</v>
      </c>
      <c r="C12" s="113"/>
      <c r="D12" s="103">
        <v>0</v>
      </c>
      <c r="E12" s="103">
        <v>67.18</v>
      </c>
      <c r="F12" s="103"/>
      <c r="G12" s="103">
        <f>D12+E12+F12</f>
        <v>67.18</v>
      </c>
      <c r="H12" s="120"/>
      <c r="I12" s="120">
        <v>67.18</v>
      </c>
      <c r="J12" s="120"/>
      <c r="K12" s="120">
        <f>H12+I12+J12</f>
        <v>67.18</v>
      </c>
      <c r="L12" s="103">
        <f aca="true" t="shared" si="1" ref="L12:L79">I12/2617*1000</f>
        <v>25.67061520825373</v>
      </c>
      <c r="M12" s="103">
        <f aca="true" t="shared" si="2" ref="M12:M79">K12/2617*1000</f>
        <v>25.67061520825373</v>
      </c>
    </row>
    <row r="13" spans="1:13" s="38" customFormat="1" ht="50.25" customHeight="1">
      <c r="A13" s="39" t="s">
        <v>294</v>
      </c>
      <c r="B13" s="112" t="s">
        <v>326</v>
      </c>
      <c r="C13" s="113"/>
      <c r="D13" s="103">
        <v>10</v>
      </c>
      <c r="E13" s="103"/>
      <c r="F13" s="103"/>
      <c r="G13" s="103">
        <f>D13+E13+F13</f>
        <v>10</v>
      </c>
      <c r="H13" s="120">
        <v>10</v>
      </c>
      <c r="I13" s="120"/>
      <c r="J13" s="120"/>
      <c r="K13" s="120">
        <f>H13+I13+J13</f>
        <v>10</v>
      </c>
      <c r="L13" s="103">
        <f t="shared" si="1"/>
        <v>0</v>
      </c>
      <c r="M13" s="103">
        <f t="shared" si="2"/>
        <v>3.8211692777990067</v>
      </c>
    </row>
    <row r="14" spans="1:13" s="38" customFormat="1" ht="27" customHeight="1">
      <c r="A14" s="39" t="s">
        <v>331</v>
      </c>
      <c r="B14" s="112" t="s">
        <v>332</v>
      </c>
      <c r="C14" s="113"/>
      <c r="D14" s="103"/>
      <c r="E14" s="103">
        <v>10</v>
      </c>
      <c r="F14" s="103"/>
      <c r="G14" s="103">
        <f>D14+E14+F14</f>
        <v>10</v>
      </c>
      <c r="H14" s="120"/>
      <c r="I14" s="120">
        <v>10</v>
      </c>
      <c r="J14" s="120"/>
      <c r="K14" s="120">
        <f>H14+I14+J14</f>
        <v>10</v>
      </c>
      <c r="L14" s="103">
        <f t="shared" si="1"/>
        <v>3.8211692777990067</v>
      </c>
      <c r="M14" s="103">
        <f t="shared" si="2"/>
        <v>3.8211692777990067</v>
      </c>
    </row>
    <row r="15" spans="1:13" s="42" customFormat="1" ht="57.75" customHeight="1">
      <c r="A15" s="142" t="s">
        <v>267</v>
      </c>
      <c r="B15" s="51" t="s">
        <v>363</v>
      </c>
      <c r="C15" s="43"/>
      <c r="D15" s="44">
        <f aca="true" t="shared" si="3" ref="D15:K15">D16</f>
        <v>0</v>
      </c>
      <c r="E15" s="44">
        <f t="shared" si="3"/>
        <v>100</v>
      </c>
      <c r="F15" s="44">
        <f t="shared" si="3"/>
        <v>0</v>
      </c>
      <c r="G15" s="44">
        <f t="shared" si="3"/>
        <v>100</v>
      </c>
      <c r="H15" s="44">
        <f t="shared" si="3"/>
        <v>0</v>
      </c>
      <c r="I15" s="44">
        <f t="shared" si="3"/>
        <v>100</v>
      </c>
      <c r="J15" s="44">
        <f t="shared" si="3"/>
        <v>0</v>
      </c>
      <c r="K15" s="44">
        <f t="shared" si="3"/>
        <v>100</v>
      </c>
      <c r="L15" s="103">
        <f t="shared" si="1"/>
        <v>38.211692777990066</v>
      </c>
      <c r="M15" s="103">
        <f t="shared" si="2"/>
        <v>38.211692777990066</v>
      </c>
    </row>
    <row r="16" spans="1:13" ht="37.5" customHeight="1">
      <c r="A16" s="40" t="s">
        <v>268</v>
      </c>
      <c r="B16" s="70" t="s">
        <v>365</v>
      </c>
      <c r="C16" s="8"/>
      <c r="D16" s="103">
        <v>0</v>
      </c>
      <c r="E16" s="103">
        <v>100</v>
      </c>
      <c r="F16" s="103"/>
      <c r="G16" s="103">
        <f>D16+E16+F16</f>
        <v>100</v>
      </c>
      <c r="H16" s="96"/>
      <c r="I16" s="97">
        <v>100</v>
      </c>
      <c r="J16" s="96"/>
      <c r="K16" s="96">
        <f>H16+I16+J16</f>
        <v>100</v>
      </c>
      <c r="L16" s="103">
        <f t="shared" si="1"/>
        <v>38.211692777990066</v>
      </c>
      <c r="M16" s="103">
        <f t="shared" si="2"/>
        <v>38.211692777990066</v>
      </c>
    </row>
    <row r="17" spans="1:13" s="42" customFormat="1" ht="18.75" customHeight="1">
      <c r="A17" s="142" t="s">
        <v>269</v>
      </c>
      <c r="B17" s="52" t="s">
        <v>364</v>
      </c>
      <c r="C17" s="43"/>
      <c r="D17" s="44">
        <f>D19+D20+D21+D22++D23+D24+D25</f>
        <v>300</v>
      </c>
      <c r="E17" s="44">
        <f aca="true" t="shared" si="4" ref="E17:K17">E19+E20+E21+E22++E23+E24+E25</f>
        <v>1420.69</v>
      </c>
      <c r="F17" s="44">
        <f t="shared" si="4"/>
        <v>0</v>
      </c>
      <c r="G17" s="44">
        <f t="shared" si="4"/>
        <v>1720.6899999999998</v>
      </c>
      <c r="H17" s="44">
        <f t="shared" si="4"/>
        <v>300</v>
      </c>
      <c r="I17" s="44">
        <f t="shared" si="4"/>
        <v>1420.69</v>
      </c>
      <c r="J17" s="44">
        <f t="shared" si="4"/>
        <v>0</v>
      </c>
      <c r="K17" s="44">
        <f t="shared" si="4"/>
        <v>1720.6899999999998</v>
      </c>
      <c r="L17" s="103">
        <f t="shared" si="1"/>
        <v>542.8696981276271</v>
      </c>
      <c r="M17" s="103">
        <f t="shared" si="2"/>
        <v>657.5047764615972</v>
      </c>
    </row>
    <row r="18" spans="1:13" ht="41.25" customHeight="1">
      <c r="A18" s="40" t="s">
        <v>270</v>
      </c>
      <c r="B18" s="50" t="s">
        <v>366</v>
      </c>
      <c r="C18" s="8"/>
      <c r="D18" s="103">
        <f>D17</f>
        <v>300</v>
      </c>
      <c r="E18" s="103">
        <f aca="true" t="shared" si="5" ref="E18:K18">E17</f>
        <v>1420.69</v>
      </c>
      <c r="F18" s="103">
        <f t="shared" si="5"/>
        <v>0</v>
      </c>
      <c r="G18" s="103">
        <f t="shared" si="5"/>
        <v>1720.6899999999998</v>
      </c>
      <c r="H18" s="103">
        <f t="shared" si="5"/>
        <v>300</v>
      </c>
      <c r="I18" s="103">
        <f t="shared" si="5"/>
        <v>1420.69</v>
      </c>
      <c r="J18" s="103">
        <f t="shared" si="5"/>
        <v>0</v>
      </c>
      <c r="K18" s="103">
        <f t="shared" si="5"/>
        <v>1720.6899999999998</v>
      </c>
      <c r="L18" s="103">
        <f t="shared" si="1"/>
        <v>542.8696981276271</v>
      </c>
      <c r="M18" s="103">
        <f t="shared" si="2"/>
        <v>657.5047764615972</v>
      </c>
    </row>
    <row r="19" spans="1:13" ht="18.75" customHeight="1">
      <c r="A19" s="40" t="s">
        <v>271</v>
      </c>
      <c r="B19" s="66" t="s">
        <v>186</v>
      </c>
      <c r="C19" s="8"/>
      <c r="D19" s="103">
        <v>100</v>
      </c>
      <c r="E19" s="103"/>
      <c r="F19" s="103"/>
      <c r="G19" s="103">
        <f aca="true" t="shared" si="6" ref="G19:G25">D19+E19+F19</f>
        <v>100</v>
      </c>
      <c r="H19" s="96"/>
      <c r="I19" s="96"/>
      <c r="J19" s="96"/>
      <c r="K19" s="96">
        <f aca="true" t="shared" si="7" ref="K19:K25">H19+I19+J19</f>
        <v>0</v>
      </c>
      <c r="L19" s="103">
        <f t="shared" si="1"/>
        <v>0</v>
      </c>
      <c r="M19" s="103">
        <f t="shared" si="2"/>
        <v>0</v>
      </c>
    </row>
    <row r="20" spans="1:13" ht="18.75" customHeight="1">
      <c r="A20" s="40" t="s">
        <v>272</v>
      </c>
      <c r="B20" s="66" t="s">
        <v>188</v>
      </c>
      <c r="C20" s="8"/>
      <c r="D20" s="103">
        <v>200</v>
      </c>
      <c r="E20" s="103"/>
      <c r="F20" s="103"/>
      <c r="G20" s="103">
        <f t="shared" si="6"/>
        <v>200</v>
      </c>
      <c r="H20" s="96"/>
      <c r="I20" s="96"/>
      <c r="J20" s="96"/>
      <c r="K20" s="96">
        <f t="shared" si="7"/>
        <v>0</v>
      </c>
      <c r="L20" s="103">
        <f t="shared" si="1"/>
        <v>0</v>
      </c>
      <c r="M20" s="103">
        <f t="shared" si="2"/>
        <v>0</v>
      </c>
    </row>
    <row r="21" spans="1:13" ht="18.75" customHeight="1">
      <c r="A21" s="40" t="s">
        <v>273</v>
      </c>
      <c r="B21" s="70" t="s">
        <v>254</v>
      </c>
      <c r="C21" s="8"/>
      <c r="D21" s="103"/>
      <c r="E21" s="103">
        <v>144</v>
      </c>
      <c r="F21" s="103"/>
      <c r="G21" s="103">
        <f t="shared" si="6"/>
        <v>144</v>
      </c>
      <c r="H21" s="96"/>
      <c r="I21" s="96">
        <v>144</v>
      </c>
      <c r="J21" s="96"/>
      <c r="K21" s="96">
        <f t="shared" si="7"/>
        <v>144</v>
      </c>
      <c r="L21" s="103">
        <f t="shared" si="1"/>
        <v>55.024837600305695</v>
      </c>
      <c r="M21" s="103">
        <f t="shared" si="2"/>
        <v>55.024837600305695</v>
      </c>
    </row>
    <row r="22" spans="1:13" ht="28.5" customHeight="1">
      <c r="A22" s="40" t="s">
        <v>274</v>
      </c>
      <c r="B22" s="70" t="s">
        <v>217</v>
      </c>
      <c r="C22" s="8"/>
      <c r="D22" s="103"/>
      <c r="E22" s="103">
        <v>2</v>
      </c>
      <c r="F22" s="103"/>
      <c r="G22" s="103">
        <f t="shared" si="6"/>
        <v>2</v>
      </c>
      <c r="H22" s="96"/>
      <c r="I22" s="96">
        <v>2</v>
      </c>
      <c r="J22" s="96"/>
      <c r="K22" s="96">
        <f t="shared" si="7"/>
        <v>2</v>
      </c>
      <c r="L22" s="103">
        <f t="shared" si="1"/>
        <v>0.7642338555598013</v>
      </c>
      <c r="M22" s="103">
        <f t="shared" si="2"/>
        <v>0.7642338555598013</v>
      </c>
    </row>
    <row r="23" spans="1:13" ht="18.75" customHeight="1">
      <c r="A23" s="40" t="s">
        <v>275</v>
      </c>
      <c r="B23" s="112" t="s">
        <v>23</v>
      </c>
      <c r="C23" s="113"/>
      <c r="D23" s="103"/>
      <c r="E23" s="103">
        <v>780.43</v>
      </c>
      <c r="F23" s="103"/>
      <c r="G23" s="103">
        <f t="shared" si="6"/>
        <v>780.43</v>
      </c>
      <c r="H23" s="96"/>
      <c r="I23" s="96">
        <v>780.43</v>
      </c>
      <c r="J23" s="96"/>
      <c r="K23" s="96">
        <f t="shared" si="7"/>
        <v>780.43</v>
      </c>
      <c r="L23" s="103">
        <f t="shared" si="1"/>
        <v>298.2155139472679</v>
      </c>
      <c r="M23" s="103">
        <f t="shared" si="2"/>
        <v>298.2155139472679</v>
      </c>
    </row>
    <row r="24" spans="1:13" ht="18.75" customHeight="1">
      <c r="A24" s="40" t="s">
        <v>276</v>
      </c>
      <c r="B24" s="67" t="s">
        <v>261</v>
      </c>
      <c r="C24" s="8"/>
      <c r="D24" s="103"/>
      <c r="E24" s="103"/>
      <c r="F24" s="103"/>
      <c r="G24" s="103">
        <f t="shared" si="6"/>
        <v>0</v>
      </c>
      <c r="H24" s="96">
        <v>300</v>
      </c>
      <c r="I24" s="96"/>
      <c r="J24" s="96"/>
      <c r="K24" s="96">
        <f t="shared" si="7"/>
        <v>300</v>
      </c>
      <c r="L24" s="103">
        <f t="shared" si="1"/>
        <v>0</v>
      </c>
      <c r="M24" s="103">
        <f t="shared" si="2"/>
        <v>114.6350783339702</v>
      </c>
    </row>
    <row r="25" spans="1:13" ht="38.25" customHeight="1">
      <c r="A25" s="40" t="s">
        <v>295</v>
      </c>
      <c r="B25" s="67" t="s">
        <v>325</v>
      </c>
      <c r="C25" s="8"/>
      <c r="D25" s="103"/>
      <c r="E25" s="103">
        <v>494.26</v>
      </c>
      <c r="F25" s="103"/>
      <c r="G25" s="103">
        <f t="shared" si="6"/>
        <v>494.26</v>
      </c>
      <c r="H25" s="96"/>
      <c r="I25" s="96">
        <v>494.26</v>
      </c>
      <c r="J25" s="96"/>
      <c r="K25" s="96">
        <f t="shared" si="7"/>
        <v>494.26</v>
      </c>
      <c r="L25" s="103">
        <f t="shared" si="1"/>
        <v>188.86511272449368</v>
      </c>
      <c r="M25" s="103">
        <f t="shared" si="2"/>
        <v>188.86511272449368</v>
      </c>
    </row>
    <row r="26" spans="1:13" s="42" customFormat="1" ht="24" customHeight="1">
      <c r="A26" s="142" t="s">
        <v>277</v>
      </c>
      <c r="B26" s="52" t="s">
        <v>299</v>
      </c>
      <c r="C26" s="43"/>
      <c r="D26" s="44">
        <f aca="true" t="shared" si="8" ref="D26:K26">D28+D29+D30+D31</f>
        <v>0</v>
      </c>
      <c r="E26" s="44">
        <f t="shared" si="8"/>
        <v>362.87</v>
      </c>
      <c r="F26" s="44">
        <f t="shared" si="8"/>
        <v>300</v>
      </c>
      <c r="G26" s="44">
        <f t="shared" si="8"/>
        <v>662.87</v>
      </c>
      <c r="H26" s="44">
        <f t="shared" si="8"/>
        <v>0</v>
      </c>
      <c r="I26" s="44">
        <f t="shared" si="8"/>
        <v>362.87</v>
      </c>
      <c r="J26" s="44">
        <f t="shared" si="8"/>
        <v>300</v>
      </c>
      <c r="K26" s="44">
        <f t="shared" si="8"/>
        <v>662.87</v>
      </c>
      <c r="L26" s="103">
        <f t="shared" si="1"/>
        <v>138.65876958349256</v>
      </c>
      <c r="M26" s="103">
        <f t="shared" si="2"/>
        <v>253.29384791746273</v>
      </c>
    </row>
    <row r="27" spans="1:13" ht="62.25" customHeight="1">
      <c r="A27" s="40" t="s">
        <v>278</v>
      </c>
      <c r="B27" s="50" t="s">
        <v>298</v>
      </c>
      <c r="C27" s="8"/>
      <c r="D27" s="91">
        <f>D26</f>
        <v>0</v>
      </c>
      <c r="E27" s="91">
        <f aca="true" t="shared" si="9" ref="E27:K27">E26</f>
        <v>362.87</v>
      </c>
      <c r="F27" s="91">
        <f t="shared" si="9"/>
        <v>300</v>
      </c>
      <c r="G27" s="91">
        <f t="shared" si="9"/>
        <v>662.87</v>
      </c>
      <c r="H27" s="91">
        <f t="shared" si="9"/>
        <v>0</v>
      </c>
      <c r="I27" s="91">
        <f t="shared" si="9"/>
        <v>362.87</v>
      </c>
      <c r="J27" s="91">
        <f t="shared" si="9"/>
        <v>300</v>
      </c>
      <c r="K27" s="91">
        <f t="shared" si="9"/>
        <v>662.87</v>
      </c>
      <c r="L27" s="103">
        <f t="shared" si="1"/>
        <v>138.65876958349256</v>
      </c>
      <c r="M27" s="103">
        <f t="shared" si="2"/>
        <v>253.29384791746273</v>
      </c>
    </row>
    <row r="28" spans="1:13" ht="18.75" customHeight="1">
      <c r="A28" s="40" t="s">
        <v>279</v>
      </c>
      <c r="B28" s="66" t="s">
        <v>137</v>
      </c>
      <c r="C28" s="8"/>
      <c r="D28" s="103"/>
      <c r="E28" s="103">
        <v>285.94</v>
      </c>
      <c r="F28" s="103"/>
      <c r="G28" s="103">
        <f>D28+E28+F28</f>
        <v>285.94</v>
      </c>
      <c r="H28" s="96"/>
      <c r="I28" s="97">
        <v>285.94</v>
      </c>
      <c r="J28" s="96"/>
      <c r="K28" s="96">
        <f>H28+I28+J28</f>
        <v>285.94</v>
      </c>
      <c r="L28" s="103">
        <f t="shared" si="1"/>
        <v>109.26251432938479</v>
      </c>
      <c r="M28" s="103">
        <f t="shared" si="2"/>
        <v>109.26251432938479</v>
      </c>
    </row>
    <row r="29" spans="1:13" ht="18.75" customHeight="1">
      <c r="A29" s="40" t="s">
        <v>280</v>
      </c>
      <c r="B29" s="66" t="s">
        <v>140</v>
      </c>
      <c r="C29" s="8"/>
      <c r="D29" s="103"/>
      <c r="E29" s="103">
        <v>5.43</v>
      </c>
      <c r="F29" s="103">
        <v>50</v>
      </c>
      <c r="G29" s="103">
        <f>D29+E29+F29</f>
        <v>55.43</v>
      </c>
      <c r="H29" s="96"/>
      <c r="I29" s="97">
        <v>5.43</v>
      </c>
      <c r="J29" s="96">
        <v>50</v>
      </c>
      <c r="K29" s="96">
        <f>H29+I29+J29</f>
        <v>55.43</v>
      </c>
      <c r="L29" s="103">
        <f t="shared" si="1"/>
        <v>2.07489491784486</v>
      </c>
      <c r="M29" s="103">
        <f t="shared" si="2"/>
        <v>21.18074130683989</v>
      </c>
    </row>
    <row r="30" spans="1:13" ht="25.5" customHeight="1">
      <c r="A30" s="40" t="s">
        <v>281</v>
      </c>
      <c r="B30" s="66" t="s">
        <v>218</v>
      </c>
      <c r="C30" s="8"/>
      <c r="D30" s="103"/>
      <c r="E30" s="103">
        <v>56.5</v>
      </c>
      <c r="F30" s="103">
        <v>250</v>
      </c>
      <c r="G30" s="103">
        <f>D30+E30+F30</f>
        <v>306.5</v>
      </c>
      <c r="H30" s="96"/>
      <c r="I30" s="97">
        <v>56.5</v>
      </c>
      <c r="J30" s="96">
        <v>250</v>
      </c>
      <c r="K30" s="96">
        <f>H30+I30+J30</f>
        <v>306.5</v>
      </c>
      <c r="L30" s="103">
        <f t="shared" si="1"/>
        <v>21.589606419564387</v>
      </c>
      <c r="M30" s="103">
        <f t="shared" si="2"/>
        <v>117.11883836453956</v>
      </c>
    </row>
    <row r="31" spans="1:13" ht="18.75" customHeight="1">
      <c r="A31" s="40" t="s">
        <v>300</v>
      </c>
      <c r="B31" s="66" t="s">
        <v>301</v>
      </c>
      <c r="C31" s="8"/>
      <c r="D31" s="103"/>
      <c r="E31" s="103">
        <v>15</v>
      </c>
      <c r="F31" s="103"/>
      <c r="G31" s="103">
        <f>D31+E31+F31</f>
        <v>15</v>
      </c>
      <c r="H31" s="96"/>
      <c r="I31" s="96">
        <v>15</v>
      </c>
      <c r="J31" s="96"/>
      <c r="K31" s="96">
        <f>H31+I31+J31</f>
        <v>15</v>
      </c>
      <c r="L31" s="103">
        <f t="shared" si="1"/>
        <v>5.731753916698509</v>
      </c>
      <c r="M31" s="103">
        <f t="shared" si="2"/>
        <v>5.731753916698509</v>
      </c>
    </row>
    <row r="32" spans="1:13" s="42" customFormat="1" ht="29.25" customHeight="1">
      <c r="A32" s="141" t="s">
        <v>282</v>
      </c>
      <c r="B32" s="53" t="s">
        <v>296</v>
      </c>
      <c r="C32" s="43"/>
      <c r="D32" s="44">
        <f>D34+D35</f>
        <v>0</v>
      </c>
      <c r="E32" s="44">
        <f aca="true" t="shared" si="10" ref="E32:K32">E34+E35</f>
        <v>440</v>
      </c>
      <c r="F32" s="44">
        <f t="shared" si="10"/>
        <v>0</v>
      </c>
      <c r="G32" s="44">
        <f t="shared" si="10"/>
        <v>440</v>
      </c>
      <c r="H32" s="44">
        <f t="shared" si="10"/>
        <v>0</v>
      </c>
      <c r="I32" s="44">
        <f t="shared" si="10"/>
        <v>440</v>
      </c>
      <c r="J32" s="44">
        <f t="shared" si="10"/>
        <v>0</v>
      </c>
      <c r="K32" s="44">
        <f t="shared" si="10"/>
        <v>440</v>
      </c>
      <c r="L32" s="103">
        <f t="shared" si="1"/>
        <v>168.1314482231563</v>
      </c>
      <c r="M32" s="103">
        <f t="shared" si="2"/>
        <v>168.1314482231563</v>
      </c>
    </row>
    <row r="33" spans="1:13" s="38" customFormat="1" ht="40.5" customHeight="1">
      <c r="A33" s="39" t="s">
        <v>283</v>
      </c>
      <c r="B33" s="49" t="s">
        <v>297</v>
      </c>
      <c r="C33" s="37"/>
      <c r="D33" s="91">
        <f>D32</f>
        <v>0</v>
      </c>
      <c r="E33" s="91">
        <f aca="true" t="shared" si="11" ref="E33:J33">E32</f>
        <v>440</v>
      </c>
      <c r="F33" s="91">
        <f t="shared" si="11"/>
        <v>0</v>
      </c>
      <c r="G33" s="91">
        <f t="shared" si="11"/>
        <v>440</v>
      </c>
      <c r="H33" s="91">
        <f t="shared" si="11"/>
        <v>0</v>
      </c>
      <c r="I33" s="91">
        <f t="shared" si="11"/>
        <v>440</v>
      </c>
      <c r="J33" s="91">
        <f t="shared" si="11"/>
        <v>0</v>
      </c>
      <c r="K33" s="91">
        <f>K32</f>
        <v>440</v>
      </c>
      <c r="L33" s="103">
        <f t="shared" si="1"/>
        <v>168.1314482231563</v>
      </c>
      <c r="M33" s="103">
        <f t="shared" si="2"/>
        <v>168.1314482231563</v>
      </c>
    </row>
    <row r="34" spans="1:13" s="38" customFormat="1" ht="27" customHeight="1">
      <c r="A34" s="40" t="s">
        <v>284</v>
      </c>
      <c r="B34" s="49" t="s">
        <v>239</v>
      </c>
      <c r="C34" s="37"/>
      <c r="D34" s="103"/>
      <c r="E34" s="103">
        <v>290</v>
      </c>
      <c r="F34" s="103"/>
      <c r="G34" s="103">
        <v>290</v>
      </c>
      <c r="H34" s="96"/>
      <c r="I34" s="97">
        <v>290</v>
      </c>
      <c r="J34" s="97"/>
      <c r="K34" s="96">
        <f>H34+I34+J34</f>
        <v>290</v>
      </c>
      <c r="L34" s="103">
        <f t="shared" si="1"/>
        <v>110.8139090561712</v>
      </c>
      <c r="M34" s="103">
        <f t="shared" si="2"/>
        <v>110.8139090561712</v>
      </c>
    </row>
    <row r="35" spans="1:13" s="38" customFormat="1" ht="25.5" customHeight="1">
      <c r="A35" s="40" t="s">
        <v>302</v>
      </c>
      <c r="B35" s="49" t="s">
        <v>303</v>
      </c>
      <c r="C35" s="121"/>
      <c r="D35" s="92"/>
      <c r="E35" s="92">
        <v>150</v>
      </c>
      <c r="F35" s="92"/>
      <c r="G35" s="103">
        <f>SUM(E35:F35)</f>
        <v>150</v>
      </c>
      <c r="H35" s="122"/>
      <c r="I35" s="123">
        <v>150</v>
      </c>
      <c r="J35" s="123"/>
      <c r="K35" s="96">
        <f>H35+I35+J35</f>
        <v>150</v>
      </c>
      <c r="L35" s="103">
        <f t="shared" si="1"/>
        <v>57.3175391669851</v>
      </c>
      <c r="M35" s="103">
        <f t="shared" si="2"/>
        <v>57.3175391669851</v>
      </c>
    </row>
    <row r="36" spans="1:13" s="38" customFormat="1" ht="40.5" customHeight="1">
      <c r="A36" s="81">
        <v>6</v>
      </c>
      <c r="B36" s="138" t="s">
        <v>367</v>
      </c>
      <c r="C36" s="139"/>
      <c r="D36" s="140">
        <f>D37+D39+D45+D52+D55+D66+D70+D50</f>
        <v>1916</v>
      </c>
      <c r="E36" s="140">
        <f aca="true" t="shared" si="12" ref="E36:K36">E37+E39+E45+E52+E55+E66+E70+E50</f>
        <v>3428.24</v>
      </c>
      <c r="F36" s="140">
        <f t="shared" si="12"/>
        <v>440</v>
      </c>
      <c r="G36" s="140">
        <f t="shared" si="12"/>
        <v>5784.24</v>
      </c>
      <c r="H36" s="140">
        <f t="shared" si="12"/>
        <v>1916</v>
      </c>
      <c r="I36" s="140">
        <f t="shared" si="12"/>
        <v>3844.4399999999996</v>
      </c>
      <c r="J36" s="140">
        <f t="shared" si="12"/>
        <v>440</v>
      </c>
      <c r="K36" s="140">
        <f t="shared" si="12"/>
        <v>6200.44</v>
      </c>
      <c r="L36" s="103">
        <f t="shared" si="1"/>
        <v>1469.0256018341613</v>
      </c>
      <c r="M36" s="103">
        <f t="shared" si="2"/>
        <v>2369.293083683607</v>
      </c>
    </row>
    <row r="37" spans="1:13" s="38" customFormat="1" ht="23.25" customHeight="1">
      <c r="A37" s="58">
        <v>6.1</v>
      </c>
      <c r="B37" s="75" t="s">
        <v>26</v>
      </c>
      <c r="C37" s="82"/>
      <c r="D37" s="77">
        <f>D38</f>
        <v>1</v>
      </c>
      <c r="E37" s="77">
        <f aca="true" t="shared" si="13" ref="E37:K37">E38</f>
        <v>144.7</v>
      </c>
      <c r="F37" s="77">
        <f t="shared" si="13"/>
        <v>0</v>
      </c>
      <c r="G37" s="77">
        <f t="shared" si="13"/>
        <v>145.7</v>
      </c>
      <c r="H37" s="77">
        <f t="shared" si="13"/>
        <v>1</v>
      </c>
      <c r="I37" s="77">
        <f t="shared" si="13"/>
        <v>144.7</v>
      </c>
      <c r="J37" s="77">
        <f t="shared" si="13"/>
        <v>0</v>
      </c>
      <c r="K37" s="77">
        <f t="shared" si="13"/>
        <v>145.7</v>
      </c>
      <c r="L37" s="103">
        <f t="shared" si="1"/>
        <v>55.292319449751616</v>
      </c>
      <c r="M37" s="103">
        <f t="shared" si="2"/>
        <v>55.67443637753152</v>
      </c>
    </row>
    <row r="38" spans="1:13" s="38" customFormat="1" ht="40.5" customHeight="1">
      <c r="A38" s="58" t="s">
        <v>285</v>
      </c>
      <c r="B38" s="112" t="s">
        <v>328</v>
      </c>
      <c r="C38" s="113"/>
      <c r="D38" s="103">
        <v>1</v>
      </c>
      <c r="E38" s="115">
        <v>144.7</v>
      </c>
      <c r="F38" s="103"/>
      <c r="G38" s="103">
        <f>D38+E38+F38</f>
        <v>145.7</v>
      </c>
      <c r="H38" s="96">
        <v>1</v>
      </c>
      <c r="I38" s="116">
        <v>144.7</v>
      </c>
      <c r="J38" s="96"/>
      <c r="K38" s="96">
        <f>H38+I38+J38</f>
        <v>145.7</v>
      </c>
      <c r="L38" s="103">
        <f t="shared" si="1"/>
        <v>55.292319449751616</v>
      </c>
      <c r="M38" s="103">
        <f t="shared" si="2"/>
        <v>55.67443637753152</v>
      </c>
    </row>
    <row r="39" spans="1:13" s="38" customFormat="1" ht="19.5" customHeight="1">
      <c r="A39" s="58">
        <v>6.2</v>
      </c>
      <c r="B39" s="83" t="s">
        <v>150</v>
      </c>
      <c r="C39" s="74"/>
      <c r="D39" s="77">
        <f>D40+D41+D42+D43+D44</f>
        <v>55</v>
      </c>
      <c r="E39" s="77">
        <f aca="true" t="shared" si="14" ref="E39:K39">E40+E41+E42+E43+E44</f>
        <v>249.2</v>
      </c>
      <c r="F39" s="77">
        <f t="shared" si="14"/>
        <v>0</v>
      </c>
      <c r="G39" s="77">
        <f t="shared" si="14"/>
        <v>304.2</v>
      </c>
      <c r="H39" s="77">
        <f t="shared" si="14"/>
        <v>55</v>
      </c>
      <c r="I39" s="77">
        <f t="shared" si="14"/>
        <v>249.2</v>
      </c>
      <c r="J39" s="77">
        <f t="shared" si="14"/>
        <v>0</v>
      </c>
      <c r="K39" s="77">
        <f t="shared" si="14"/>
        <v>304.2</v>
      </c>
      <c r="L39" s="103">
        <f t="shared" si="1"/>
        <v>95.22353840275123</v>
      </c>
      <c r="M39" s="103">
        <f t="shared" si="2"/>
        <v>116.23996943064577</v>
      </c>
    </row>
    <row r="40" spans="1:13" s="38" customFormat="1" ht="24" customHeight="1">
      <c r="A40" s="56" t="s">
        <v>286</v>
      </c>
      <c r="B40" s="68" t="s">
        <v>304</v>
      </c>
      <c r="C40" s="56"/>
      <c r="D40" s="109"/>
      <c r="E40" s="109">
        <v>50</v>
      </c>
      <c r="F40" s="109"/>
      <c r="G40" s="109">
        <f>D40+E40+F40</f>
        <v>50</v>
      </c>
      <c r="H40" s="98">
        <v>5</v>
      </c>
      <c r="I40" s="98">
        <v>50</v>
      </c>
      <c r="J40" s="98"/>
      <c r="K40" s="98">
        <f>H40+I40+J40</f>
        <v>55</v>
      </c>
      <c r="L40" s="103">
        <f t="shared" si="1"/>
        <v>19.105846388995033</v>
      </c>
      <c r="M40" s="103">
        <f t="shared" si="2"/>
        <v>21.016431027894537</v>
      </c>
    </row>
    <row r="41" spans="1:13" s="38" customFormat="1" ht="18.75" customHeight="1">
      <c r="A41" s="56" t="s">
        <v>287</v>
      </c>
      <c r="B41" s="117" t="s">
        <v>324</v>
      </c>
      <c r="C41" s="109"/>
      <c r="D41" s="109"/>
      <c r="E41" s="109">
        <v>153</v>
      </c>
      <c r="F41" s="109"/>
      <c r="G41" s="109">
        <f>D41+E41+F41</f>
        <v>153</v>
      </c>
      <c r="H41" s="98"/>
      <c r="I41" s="98">
        <v>153</v>
      </c>
      <c r="J41" s="98"/>
      <c r="K41" s="98">
        <f>H41+I41+J41</f>
        <v>153</v>
      </c>
      <c r="L41" s="103">
        <f t="shared" si="1"/>
        <v>58.4638899503248</v>
      </c>
      <c r="M41" s="103">
        <f t="shared" si="2"/>
        <v>58.4638899503248</v>
      </c>
    </row>
    <row r="42" spans="1:13" s="38" customFormat="1" ht="39" customHeight="1">
      <c r="A42" s="56" t="s">
        <v>288</v>
      </c>
      <c r="B42" s="114" t="s">
        <v>306</v>
      </c>
      <c r="C42" s="109"/>
      <c r="D42" s="109">
        <v>20</v>
      </c>
      <c r="E42" s="109"/>
      <c r="F42" s="109"/>
      <c r="G42" s="109">
        <f>D42+E42+F42</f>
        <v>20</v>
      </c>
      <c r="H42" s="98">
        <v>15</v>
      </c>
      <c r="I42" s="98"/>
      <c r="J42" s="98"/>
      <c r="K42" s="98">
        <f>H42+I42+J42</f>
        <v>15</v>
      </c>
      <c r="L42" s="103">
        <f t="shared" si="1"/>
        <v>0</v>
      </c>
      <c r="M42" s="103">
        <f t="shared" si="2"/>
        <v>5.731753916698509</v>
      </c>
    </row>
    <row r="43" spans="1:13" s="38" customFormat="1" ht="17.25" customHeight="1">
      <c r="A43" s="40" t="s">
        <v>289</v>
      </c>
      <c r="B43" s="112" t="s">
        <v>305</v>
      </c>
      <c r="C43" s="109"/>
      <c r="D43" s="109">
        <v>35</v>
      </c>
      <c r="E43" s="109"/>
      <c r="F43" s="109"/>
      <c r="G43" s="109">
        <f>D43+E43+F43</f>
        <v>35</v>
      </c>
      <c r="H43" s="98">
        <v>35</v>
      </c>
      <c r="I43" s="98"/>
      <c r="J43" s="98"/>
      <c r="K43" s="98">
        <f>H43+I43+J43</f>
        <v>35</v>
      </c>
      <c r="L43" s="103"/>
      <c r="M43" s="103">
        <f t="shared" si="2"/>
        <v>13.374092472296521</v>
      </c>
    </row>
    <row r="44" spans="1:13" s="38" customFormat="1" ht="17.25" customHeight="1">
      <c r="A44" s="40" t="s">
        <v>375</v>
      </c>
      <c r="B44" s="112" t="s">
        <v>374</v>
      </c>
      <c r="C44" s="109"/>
      <c r="D44" s="109"/>
      <c r="E44" s="109">
        <v>46.2</v>
      </c>
      <c r="F44" s="109"/>
      <c r="G44" s="109">
        <f>D44+E44+F44</f>
        <v>46.2</v>
      </c>
      <c r="H44" s="98"/>
      <c r="I44" s="98">
        <v>46.2</v>
      </c>
      <c r="J44" s="98"/>
      <c r="K44" s="98">
        <f>H44+I44+J44</f>
        <v>46.2</v>
      </c>
      <c r="L44" s="103"/>
      <c r="M44" s="103"/>
    </row>
    <row r="45" spans="1:13" s="38" customFormat="1" ht="27" customHeight="1">
      <c r="A45" s="56">
        <v>6.3</v>
      </c>
      <c r="B45" s="72" t="s">
        <v>230</v>
      </c>
      <c r="C45" s="74"/>
      <c r="D45" s="77">
        <f aca="true" t="shared" si="15" ref="D45:K45">D46+D47+D48+D49</f>
        <v>410</v>
      </c>
      <c r="E45" s="77">
        <f t="shared" si="15"/>
        <v>918.0999999999999</v>
      </c>
      <c r="F45" s="77">
        <f t="shared" si="15"/>
        <v>0</v>
      </c>
      <c r="G45" s="77">
        <f t="shared" si="15"/>
        <v>1328.1</v>
      </c>
      <c r="H45" s="77">
        <f t="shared" si="15"/>
        <v>610</v>
      </c>
      <c r="I45" s="77">
        <f t="shared" si="15"/>
        <v>1334.3</v>
      </c>
      <c r="J45" s="77">
        <f t="shared" si="15"/>
        <v>0</v>
      </c>
      <c r="K45" s="77">
        <f t="shared" si="15"/>
        <v>1944.3</v>
      </c>
      <c r="L45" s="103">
        <f t="shared" si="1"/>
        <v>509.8586167367214</v>
      </c>
      <c r="M45" s="103">
        <f t="shared" si="2"/>
        <v>742.9499426824608</v>
      </c>
    </row>
    <row r="46" spans="1:13" s="38" customFormat="1" ht="21.75" customHeight="1">
      <c r="A46" s="56" t="s">
        <v>339</v>
      </c>
      <c r="B46" s="8" t="s">
        <v>261</v>
      </c>
      <c r="C46" s="56"/>
      <c r="D46" s="109"/>
      <c r="E46" s="109">
        <v>300</v>
      </c>
      <c r="F46" s="109"/>
      <c r="G46" s="109">
        <f aca="true" t="shared" si="16" ref="G46:G51">D46+E46+F46</f>
        <v>300</v>
      </c>
      <c r="H46" s="98">
        <v>200</v>
      </c>
      <c r="I46" s="98">
        <v>300</v>
      </c>
      <c r="J46" s="98"/>
      <c r="K46" s="98">
        <f aca="true" t="shared" si="17" ref="K46:K51">H46+I46+J46</f>
        <v>500</v>
      </c>
      <c r="L46" s="103">
        <f t="shared" si="1"/>
        <v>114.6350783339702</v>
      </c>
      <c r="M46" s="103">
        <f t="shared" si="2"/>
        <v>191.05846388995033</v>
      </c>
    </row>
    <row r="47" spans="1:13" s="38" customFormat="1" ht="17.25" customHeight="1">
      <c r="A47" s="40" t="s">
        <v>340</v>
      </c>
      <c r="B47" s="113" t="s">
        <v>329</v>
      </c>
      <c r="C47" s="109"/>
      <c r="D47" s="109"/>
      <c r="E47" s="109">
        <v>224.3</v>
      </c>
      <c r="F47" s="109"/>
      <c r="G47" s="109">
        <f t="shared" si="16"/>
        <v>224.3</v>
      </c>
      <c r="H47" s="98">
        <v>229.6</v>
      </c>
      <c r="I47" s="98">
        <v>224.3</v>
      </c>
      <c r="J47" s="98"/>
      <c r="K47" s="98">
        <f t="shared" si="17"/>
        <v>453.9</v>
      </c>
      <c r="L47" s="103">
        <f t="shared" si="1"/>
        <v>85.70882690103173</v>
      </c>
      <c r="M47" s="103">
        <f t="shared" si="2"/>
        <v>173.4428735192969</v>
      </c>
    </row>
    <row r="48" spans="1:13" s="38" customFormat="1" ht="24" customHeight="1">
      <c r="A48" s="40" t="s">
        <v>341</v>
      </c>
      <c r="B48" s="70" t="s">
        <v>263</v>
      </c>
      <c r="C48" s="8"/>
      <c r="D48" s="103">
        <v>410</v>
      </c>
      <c r="E48" s="103"/>
      <c r="F48" s="103"/>
      <c r="G48" s="109">
        <f t="shared" si="16"/>
        <v>410</v>
      </c>
      <c r="H48" s="96"/>
      <c r="I48" s="96"/>
      <c r="J48" s="96"/>
      <c r="K48" s="98">
        <f t="shared" si="17"/>
        <v>0</v>
      </c>
      <c r="L48" s="103">
        <f t="shared" si="1"/>
        <v>0</v>
      </c>
      <c r="M48" s="103">
        <f t="shared" si="2"/>
        <v>0</v>
      </c>
    </row>
    <row r="49" spans="1:13" s="38" customFormat="1" ht="30" customHeight="1">
      <c r="A49" s="40" t="s">
        <v>342</v>
      </c>
      <c r="B49" s="70" t="s">
        <v>330</v>
      </c>
      <c r="C49" s="8"/>
      <c r="D49" s="103"/>
      <c r="E49" s="103">
        <v>393.8</v>
      </c>
      <c r="F49" s="103"/>
      <c r="G49" s="109">
        <f t="shared" si="16"/>
        <v>393.8</v>
      </c>
      <c r="H49" s="96">
        <v>180.4</v>
      </c>
      <c r="I49" s="96">
        <v>810</v>
      </c>
      <c r="J49" s="96"/>
      <c r="K49" s="98">
        <f t="shared" si="17"/>
        <v>990.4</v>
      </c>
      <c r="L49" s="103">
        <f t="shared" si="1"/>
        <v>309.51471150171955</v>
      </c>
      <c r="M49" s="103">
        <f t="shared" si="2"/>
        <v>378.4486052732136</v>
      </c>
    </row>
    <row r="50" spans="1:13" s="38" customFormat="1" ht="30" customHeight="1">
      <c r="A50" s="148" t="s">
        <v>378</v>
      </c>
      <c r="B50" s="149" t="s">
        <v>426</v>
      </c>
      <c r="C50" s="150"/>
      <c r="D50" s="151"/>
      <c r="E50" s="151">
        <v>416.2</v>
      </c>
      <c r="F50" s="151"/>
      <c r="G50" s="152">
        <f t="shared" si="16"/>
        <v>416.2</v>
      </c>
      <c r="H50" s="153"/>
      <c r="I50" s="153">
        <v>416.2</v>
      </c>
      <c r="J50" s="153"/>
      <c r="K50" s="154">
        <f t="shared" si="17"/>
        <v>416.2</v>
      </c>
      <c r="L50" s="151">
        <f t="shared" si="1"/>
        <v>159.03706534199463</v>
      </c>
      <c r="M50" s="103">
        <f t="shared" si="2"/>
        <v>159.03706534199463</v>
      </c>
    </row>
    <row r="51" spans="1:13" s="38" customFormat="1" ht="27" customHeight="1">
      <c r="A51" s="40" t="s">
        <v>343</v>
      </c>
      <c r="B51" s="70" t="s">
        <v>427</v>
      </c>
      <c r="C51" s="8"/>
      <c r="D51" s="103"/>
      <c r="E51" s="103">
        <v>416.2</v>
      </c>
      <c r="F51" s="103"/>
      <c r="G51" s="109">
        <f t="shared" si="16"/>
        <v>416.2</v>
      </c>
      <c r="H51" s="96"/>
      <c r="I51" s="96">
        <v>416.2</v>
      </c>
      <c r="J51" s="96"/>
      <c r="K51" s="98">
        <f t="shared" si="17"/>
        <v>416.2</v>
      </c>
      <c r="L51" s="103">
        <f t="shared" si="1"/>
        <v>159.03706534199463</v>
      </c>
      <c r="M51" s="103">
        <f t="shared" si="2"/>
        <v>159.03706534199463</v>
      </c>
    </row>
    <row r="52" spans="1:13" s="38" customFormat="1" ht="30" customHeight="1">
      <c r="A52" s="40" t="s">
        <v>344</v>
      </c>
      <c r="B52" s="131" t="s">
        <v>333</v>
      </c>
      <c r="C52" s="132"/>
      <c r="D52" s="77">
        <f>D53+D54</f>
        <v>0</v>
      </c>
      <c r="E52" s="77">
        <f aca="true" t="shared" si="18" ref="E52:K52">E53+E54</f>
        <v>130</v>
      </c>
      <c r="F52" s="77">
        <f t="shared" si="18"/>
        <v>0</v>
      </c>
      <c r="G52" s="77">
        <f t="shared" si="18"/>
        <v>130</v>
      </c>
      <c r="H52" s="77">
        <f t="shared" si="18"/>
        <v>0</v>
      </c>
      <c r="I52" s="77">
        <f t="shared" si="18"/>
        <v>130</v>
      </c>
      <c r="J52" s="77">
        <f t="shared" si="18"/>
        <v>0</v>
      </c>
      <c r="K52" s="77">
        <f t="shared" si="18"/>
        <v>130</v>
      </c>
      <c r="L52" s="103">
        <f t="shared" si="1"/>
        <v>49.67520061138708</v>
      </c>
      <c r="M52" s="103">
        <f t="shared" si="2"/>
        <v>49.67520061138708</v>
      </c>
    </row>
    <row r="53" spans="1:13" s="38" customFormat="1" ht="30" customHeight="1">
      <c r="A53" s="40" t="s">
        <v>345</v>
      </c>
      <c r="B53" s="70" t="s">
        <v>334</v>
      </c>
      <c r="C53" s="8"/>
      <c r="D53" s="103"/>
      <c r="E53" s="103">
        <v>30</v>
      </c>
      <c r="F53" s="103"/>
      <c r="G53" s="129">
        <f>D53+E53+F53</f>
        <v>30</v>
      </c>
      <c r="H53" s="96"/>
      <c r="I53" s="96">
        <v>30</v>
      </c>
      <c r="J53" s="96"/>
      <c r="K53" s="96">
        <f>H53+I53+J53</f>
        <v>30</v>
      </c>
      <c r="L53" s="103">
        <f t="shared" si="1"/>
        <v>11.463507833397019</v>
      </c>
      <c r="M53" s="103">
        <f t="shared" si="2"/>
        <v>11.463507833397019</v>
      </c>
    </row>
    <row r="54" spans="1:16" s="38" customFormat="1" ht="30" customHeight="1">
      <c r="A54" s="40" t="s">
        <v>346</v>
      </c>
      <c r="B54" s="70" t="s">
        <v>335</v>
      </c>
      <c r="C54" s="8"/>
      <c r="D54" s="103"/>
      <c r="E54" s="103">
        <v>100</v>
      </c>
      <c r="F54" s="103"/>
      <c r="G54" s="129">
        <f>D54+E54+F54</f>
        <v>100</v>
      </c>
      <c r="H54" s="96"/>
      <c r="I54" s="96">
        <v>100</v>
      </c>
      <c r="J54" s="96"/>
      <c r="K54" s="96">
        <f>H54+I54+J54</f>
        <v>100</v>
      </c>
      <c r="L54" s="103">
        <f t="shared" si="1"/>
        <v>38.211692777990066</v>
      </c>
      <c r="M54" s="103">
        <f t="shared" si="2"/>
        <v>38.211692777990066</v>
      </c>
      <c r="P54" s="130"/>
    </row>
    <row r="55" spans="1:13" s="38" customFormat="1" ht="21.75" customHeight="1">
      <c r="A55" s="40" t="s">
        <v>379</v>
      </c>
      <c r="B55" s="84" t="s">
        <v>231</v>
      </c>
      <c r="C55" s="74"/>
      <c r="D55" s="77">
        <f>D56+D57+D58+D59+D60+D61+D62+D63+D64+D65</f>
        <v>1020</v>
      </c>
      <c r="E55" s="77">
        <f aca="true" t="shared" si="19" ref="E55:K55">E56+E57+E58+E59+E60+E61+E62+E63+E64+E65</f>
        <v>1257.24</v>
      </c>
      <c r="F55" s="77">
        <f t="shared" si="19"/>
        <v>0</v>
      </c>
      <c r="G55" s="77">
        <f t="shared" si="19"/>
        <v>2277.2400000000002</v>
      </c>
      <c r="H55" s="77">
        <f t="shared" si="19"/>
        <v>1020</v>
      </c>
      <c r="I55" s="77">
        <f t="shared" si="19"/>
        <v>1257.24</v>
      </c>
      <c r="J55" s="77">
        <f t="shared" si="19"/>
        <v>0</v>
      </c>
      <c r="K55" s="77">
        <f t="shared" si="19"/>
        <v>2277.24</v>
      </c>
      <c r="L55" s="103">
        <f t="shared" si="1"/>
        <v>480.4126862820023</v>
      </c>
      <c r="M55" s="103">
        <f t="shared" si="2"/>
        <v>870.1719526175009</v>
      </c>
    </row>
    <row r="56" spans="1:13" s="38" customFormat="1" ht="21" customHeight="1">
      <c r="A56" s="40" t="s">
        <v>347</v>
      </c>
      <c r="B56" s="69" t="s">
        <v>232</v>
      </c>
      <c r="C56" s="8"/>
      <c r="D56" s="103"/>
      <c r="E56" s="103">
        <v>300</v>
      </c>
      <c r="F56" s="103"/>
      <c r="G56" s="103">
        <f aca="true" t="shared" si="20" ref="G56:G63">SUM(D56:F56)</f>
        <v>300</v>
      </c>
      <c r="H56" s="96">
        <v>426.5</v>
      </c>
      <c r="I56" s="97">
        <v>300</v>
      </c>
      <c r="J56" s="96"/>
      <c r="K56" s="96">
        <f>SUM(H56:J56)</f>
        <v>726.5</v>
      </c>
      <c r="L56" s="103">
        <f t="shared" si="1"/>
        <v>114.6350783339702</v>
      </c>
      <c r="M56" s="103">
        <f t="shared" si="2"/>
        <v>277.6079480320978</v>
      </c>
    </row>
    <row r="57" spans="1:13" s="38" customFormat="1" ht="21.75" customHeight="1">
      <c r="A57" s="40" t="s">
        <v>348</v>
      </c>
      <c r="B57" s="69" t="s">
        <v>255</v>
      </c>
      <c r="C57" s="8"/>
      <c r="D57" s="103"/>
      <c r="E57" s="103">
        <v>415</v>
      </c>
      <c r="F57" s="103"/>
      <c r="G57" s="103">
        <f t="shared" si="20"/>
        <v>415</v>
      </c>
      <c r="H57" s="96">
        <v>58.52</v>
      </c>
      <c r="I57" s="97">
        <v>415</v>
      </c>
      <c r="J57" s="96"/>
      <c r="K57" s="96">
        <f aca="true" t="shared" si="21" ref="K57:K65">SUM(H57:J57)</f>
        <v>473.52</v>
      </c>
      <c r="L57" s="103">
        <f t="shared" si="1"/>
        <v>158.57852502865876</v>
      </c>
      <c r="M57" s="103">
        <f t="shared" si="2"/>
        <v>180.94000764233857</v>
      </c>
    </row>
    <row r="58" spans="1:13" s="38" customFormat="1" ht="20.25" customHeight="1">
      <c r="A58" s="40" t="s">
        <v>349</v>
      </c>
      <c r="B58" s="69" t="s">
        <v>238</v>
      </c>
      <c r="C58" s="8"/>
      <c r="D58" s="103"/>
      <c r="E58" s="103">
        <v>25.1</v>
      </c>
      <c r="F58" s="103"/>
      <c r="G58" s="103">
        <f t="shared" si="20"/>
        <v>25.1</v>
      </c>
      <c r="H58" s="96"/>
      <c r="I58" s="97">
        <v>25.1</v>
      </c>
      <c r="J58" s="96"/>
      <c r="K58" s="96">
        <f t="shared" si="21"/>
        <v>25.1</v>
      </c>
      <c r="L58" s="103">
        <f t="shared" si="1"/>
        <v>9.591134887275508</v>
      </c>
      <c r="M58" s="103">
        <f t="shared" si="2"/>
        <v>9.591134887275508</v>
      </c>
    </row>
    <row r="59" spans="1:13" s="38" customFormat="1" ht="20.25" customHeight="1">
      <c r="A59" s="40" t="s">
        <v>380</v>
      </c>
      <c r="B59" s="69" t="s">
        <v>234</v>
      </c>
      <c r="C59" s="8"/>
      <c r="D59" s="103"/>
      <c r="E59" s="103">
        <v>6</v>
      </c>
      <c r="F59" s="103"/>
      <c r="G59" s="103">
        <f t="shared" si="20"/>
        <v>6</v>
      </c>
      <c r="H59" s="96"/>
      <c r="I59" s="96">
        <v>6</v>
      </c>
      <c r="J59" s="96"/>
      <c r="K59" s="96">
        <f t="shared" si="21"/>
        <v>6</v>
      </c>
      <c r="L59" s="103">
        <f t="shared" si="1"/>
        <v>2.292701566679404</v>
      </c>
      <c r="M59" s="103">
        <f t="shared" si="2"/>
        <v>2.292701566679404</v>
      </c>
    </row>
    <row r="60" spans="1:13" s="38" customFormat="1" ht="29.25" customHeight="1">
      <c r="A60" s="40" t="s">
        <v>381</v>
      </c>
      <c r="B60" s="67" t="s">
        <v>233</v>
      </c>
      <c r="C60" s="8"/>
      <c r="D60" s="103"/>
      <c r="E60" s="103"/>
      <c r="F60" s="103"/>
      <c r="G60" s="103">
        <f t="shared" si="20"/>
        <v>0</v>
      </c>
      <c r="H60" s="96">
        <v>63</v>
      </c>
      <c r="I60" s="96"/>
      <c r="J60" s="96"/>
      <c r="K60" s="96">
        <f t="shared" si="21"/>
        <v>63</v>
      </c>
      <c r="L60" s="103">
        <f t="shared" si="1"/>
        <v>0</v>
      </c>
      <c r="M60" s="103">
        <f t="shared" si="2"/>
        <v>24.07336645013374</v>
      </c>
    </row>
    <row r="61" spans="1:13" s="38" customFormat="1" ht="22.5" customHeight="1">
      <c r="A61" s="40" t="s">
        <v>382</v>
      </c>
      <c r="B61" s="117" t="s">
        <v>376</v>
      </c>
      <c r="C61" s="109"/>
      <c r="D61" s="109"/>
      <c r="E61" s="109">
        <v>392.58</v>
      </c>
      <c r="F61" s="109"/>
      <c r="G61" s="109">
        <f t="shared" si="20"/>
        <v>392.58</v>
      </c>
      <c r="H61" s="98">
        <v>362.5</v>
      </c>
      <c r="I61" s="119">
        <v>392.58</v>
      </c>
      <c r="J61" s="96"/>
      <c r="K61" s="96">
        <f t="shared" si="21"/>
        <v>755.0799999999999</v>
      </c>
      <c r="L61" s="103">
        <f t="shared" si="1"/>
        <v>150.0114635078334</v>
      </c>
      <c r="M61" s="103">
        <f t="shared" si="2"/>
        <v>288.5288498280473</v>
      </c>
    </row>
    <row r="62" spans="1:13" s="38" customFormat="1" ht="20.25" customHeight="1">
      <c r="A62" s="40" t="s">
        <v>383</v>
      </c>
      <c r="B62" s="69" t="s">
        <v>235</v>
      </c>
      <c r="C62" s="56"/>
      <c r="D62" s="109">
        <v>780</v>
      </c>
      <c r="E62" s="109"/>
      <c r="F62" s="109"/>
      <c r="G62" s="109">
        <f t="shared" si="20"/>
        <v>780</v>
      </c>
      <c r="H62" s="98"/>
      <c r="I62" s="98"/>
      <c r="J62" s="96"/>
      <c r="K62" s="96">
        <f t="shared" si="21"/>
        <v>0</v>
      </c>
      <c r="L62" s="103">
        <f t="shared" si="1"/>
        <v>0</v>
      </c>
      <c r="M62" s="103">
        <f t="shared" si="2"/>
        <v>0</v>
      </c>
    </row>
    <row r="63" spans="1:13" s="38" customFormat="1" ht="22.5" customHeight="1">
      <c r="A63" s="40" t="s">
        <v>385</v>
      </c>
      <c r="B63" s="69" t="s">
        <v>236</v>
      </c>
      <c r="C63" s="56"/>
      <c r="D63" s="109">
        <v>240</v>
      </c>
      <c r="E63" s="109"/>
      <c r="F63" s="109"/>
      <c r="G63" s="109">
        <f t="shared" si="20"/>
        <v>240</v>
      </c>
      <c r="H63" s="98"/>
      <c r="I63" s="98"/>
      <c r="J63" s="96"/>
      <c r="K63" s="96">
        <f t="shared" si="21"/>
        <v>0</v>
      </c>
      <c r="L63" s="103">
        <f t="shared" si="1"/>
        <v>0</v>
      </c>
      <c r="M63" s="103">
        <f t="shared" si="2"/>
        <v>0</v>
      </c>
    </row>
    <row r="64" spans="1:13" s="38" customFormat="1" ht="0.75" customHeight="1">
      <c r="A64" s="40" t="s">
        <v>384</v>
      </c>
      <c r="B64" s="69"/>
      <c r="C64" s="56"/>
      <c r="D64" s="109"/>
      <c r="E64" s="109"/>
      <c r="F64" s="109"/>
      <c r="G64" s="109"/>
      <c r="H64" s="109"/>
      <c r="I64" s="109"/>
      <c r="J64" s="109"/>
      <c r="K64" s="96">
        <f t="shared" si="21"/>
        <v>0</v>
      </c>
      <c r="L64" s="103">
        <f t="shared" si="1"/>
        <v>0</v>
      </c>
      <c r="M64" s="103">
        <f t="shared" si="2"/>
        <v>0</v>
      </c>
    </row>
    <row r="65" spans="1:13" s="38" customFormat="1" ht="22.5" customHeight="1">
      <c r="A65" s="40" t="s">
        <v>386</v>
      </c>
      <c r="B65" s="69" t="s">
        <v>374</v>
      </c>
      <c r="C65" s="56"/>
      <c r="D65" s="109"/>
      <c r="E65" s="109">
        <v>118.56</v>
      </c>
      <c r="F65" s="109"/>
      <c r="G65" s="109">
        <v>118.56</v>
      </c>
      <c r="H65" s="109">
        <v>109.48</v>
      </c>
      <c r="I65" s="109">
        <v>118.56</v>
      </c>
      <c r="J65" s="109"/>
      <c r="K65" s="96">
        <f t="shared" si="21"/>
        <v>228.04000000000002</v>
      </c>
      <c r="L65" s="103"/>
      <c r="M65" s="103">
        <f t="shared" si="2"/>
        <v>87.13794421092855</v>
      </c>
    </row>
    <row r="66" spans="1:13" s="38" customFormat="1" ht="40.5" customHeight="1">
      <c r="A66" s="7">
        <v>6.6</v>
      </c>
      <c r="B66" s="75" t="s">
        <v>168</v>
      </c>
      <c r="C66" s="82" t="s">
        <v>14</v>
      </c>
      <c r="D66" s="77">
        <f aca="true" t="shared" si="22" ref="D66:K66">D67+D68+D69</f>
        <v>430</v>
      </c>
      <c r="E66" s="77">
        <f t="shared" si="22"/>
        <v>10</v>
      </c>
      <c r="F66" s="77">
        <f t="shared" si="22"/>
        <v>0</v>
      </c>
      <c r="G66" s="77">
        <f t="shared" si="22"/>
        <v>440</v>
      </c>
      <c r="H66" s="77">
        <f t="shared" si="22"/>
        <v>230</v>
      </c>
      <c r="I66" s="77">
        <f t="shared" si="22"/>
        <v>10</v>
      </c>
      <c r="J66" s="77">
        <f t="shared" si="22"/>
        <v>0</v>
      </c>
      <c r="K66" s="77">
        <f t="shared" si="22"/>
        <v>240</v>
      </c>
      <c r="L66" s="103">
        <f t="shared" si="1"/>
        <v>3.8211692777990067</v>
      </c>
      <c r="M66" s="103">
        <f t="shared" si="2"/>
        <v>91.70806266717615</v>
      </c>
    </row>
    <row r="67" spans="1:13" s="38" customFormat="1" ht="24.75" customHeight="1">
      <c r="A67" s="7" t="s">
        <v>347</v>
      </c>
      <c r="B67" s="66" t="s">
        <v>170</v>
      </c>
      <c r="C67" s="8"/>
      <c r="D67" s="103">
        <v>430</v>
      </c>
      <c r="E67" s="103"/>
      <c r="F67" s="103"/>
      <c r="G67" s="103">
        <f>D67+E67+F67</f>
        <v>430</v>
      </c>
      <c r="H67" s="96">
        <v>140</v>
      </c>
      <c r="I67" s="96"/>
      <c r="J67" s="96"/>
      <c r="K67" s="96">
        <f>SUM(H67:J67)</f>
        <v>140</v>
      </c>
      <c r="L67" s="103">
        <f t="shared" si="1"/>
        <v>0</v>
      </c>
      <c r="M67" s="103">
        <f t="shared" si="2"/>
        <v>53.496369889186084</v>
      </c>
    </row>
    <row r="68" spans="1:13" s="38" customFormat="1" ht="18" customHeight="1">
      <c r="A68" s="7" t="s">
        <v>348</v>
      </c>
      <c r="B68" s="66" t="s">
        <v>173</v>
      </c>
      <c r="C68" s="8"/>
      <c r="D68" s="103">
        <v>0</v>
      </c>
      <c r="E68" s="103"/>
      <c r="F68" s="103"/>
      <c r="G68" s="103">
        <f>D68+E68+F68</f>
        <v>0</v>
      </c>
      <c r="H68" s="96">
        <v>30</v>
      </c>
      <c r="I68" s="96"/>
      <c r="J68" s="96"/>
      <c r="K68" s="96">
        <f>SUM(H68:J68)</f>
        <v>30</v>
      </c>
      <c r="L68" s="103">
        <f t="shared" si="1"/>
        <v>0</v>
      </c>
      <c r="M68" s="103">
        <f t="shared" si="2"/>
        <v>11.463507833397019</v>
      </c>
    </row>
    <row r="69" spans="1:13" s="38" customFormat="1" ht="21" customHeight="1">
      <c r="A69" s="58" t="s">
        <v>349</v>
      </c>
      <c r="B69" s="49" t="s">
        <v>323</v>
      </c>
      <c r="C69" s="64"/>
      <c r="D69" s="103"/>
      <c r="E69" s="103">
        <v>10</v>
      </c>
      <c r="F69" s="103"/>
      <c r="G69" s="103">
        <f>D69+E69+F69</f>
        <v>10</v>
      </c>
      <c r="H69" s="96">
        <v>60</v>
      </c>
      <c r="I69" s="96">
        <v>10</v>
      </c>
      <c r="J69" s="96"/>
      <c r="K69" s="96">
        <f>SUM(H69:J69)</f>
        <v>70</v>
      </c>
      <c r="L69" s="103">
        <f t="shared" si="1"/>
        <v>3.8211692777990067</v>
      </c>
      <c r="M69" s="103">
        <f t="shared" si="2"/>
        <v>26.748184944593042</v>
      </c>
    </row>
    <row r="70" spans="1:13" s="38" customFormat="1" ht="20.25" customHeight="1">
      <c r="A70" s="58">
        <v>6.7</v>
      </c>
      <c r="B70" s="73" t="s">
        <v>237</v>
      </c>
      <c r="C70" s="64"/>
      <c r="D70" s="77">
        <f>D71+D72+D73+D74+D75+D76</f>
        <v>0</v>
      </c>
      <c r="E70" s="77">
        <f aca="true" t="shared" si="23" ref="E70:K70">E71+E72+E73+E74+E75+E76</f>
        <v>302.8</v>
      </c>
      <c r="F70" s="77">
        <f t="shared" si="23"/>
        <v>440</v>
      </c>
      <c r="G70" s="77">
        <f t="shared" si="23"/>
        <v>742.8</v>
      </c>
      <c r="H70" s="77">
        <f t="shared" si="23"/>
        <v>0</v>
      </c>
      <c r="I70" s="77">
        <f t="shared" si="23"/>
        <v>302.8</v>
      </c>
      <c r="J70" s="77">
        <f t="shared" si="23"/>
        <v>440</v>
      </c>
      <c r="K70" s="77">
        <f t="shared" si="23"/>
        <v>742.8</v>
      </c>
      <c r="L70" s="103">
        <f t="shared" si="1"/>
        <v>115.70500573175391</v>
      </c>
      <c r="M70" s="103">
        <f t="shared" si="2"/>
        <v>283.8364539549102</v>
      </c>
    </row>
    <row r="71" spans="1:13" s="38" customFormat="1" ht="23.25" customHeight="1">
      <c r="A71" s="58" t="s">
        <v>350</v>
      </c>
      <c r="B71" s="117" t="s">
        <v>256</v>
      </c>
      <c r="C71" s="113"/>
      <c r="D71" s="103">
        <v>0</v>
      </c>
      <c r="E71" s="103">
        <v>46.3</v>
      </c>
      <c r="F71" s="103"/>
      <c r="G71" s="103">
        <f>SUM(D71:F71)</f>
        <v>46.3</v>
      </c>
      <c r="H71" s="96"/>
      <c r="I71" s="96">
        <v>46.3</v>
      </c>
      <c r="J71" s="96"/>
      <c r="K71" s="96">
        <f aca="true" t="shared" si="24" ref="K71:K76">SUM(H71:J71)</f>
        <v>46.3</v>
      </c>
      <c r="L71" s="103">
        <f t="shared" si="1"/>
        <v>17.6920137562094</v>
      </c>
      <c r="M71" s="103">
        <f t="shared" si="2"/>
        <v>17.6920137562094</v>
      </c>
    </row>
    <row r="72" spans="1:13" s="38" customFormat="1" ht="21.75" customHeight="1">
      <c r="A72" s="58" t="s">
        <v>351</v>
      </c>
      <c r="B72" s="69" t="s">
        <v>257</v>
      </c>
      <c r="C72" s="37"/>
      <c r="D72" s="103">
        <v>0</v>
      </c>
      <c r="E72" s="103">
        <v>180</v>
      </c>
      <c r="F72" s="103">
        <v>40</v>
      </c>
      <c r="G72" s="103">
        <f>SUM(D72:F72)</f>
        <v>220</v>
      </c>
      <c r="H72" s="96"/>
      <c r="I72" s="96">
        <v>180</v>
      </c>
      <c r="J72" s="96">
        <v>40</v>
      </c>
      <c r="K72" s="96">
        <f t="shared" si="24"/>
        <v>220</v>
      </c>
      <c r="L72" s="103">
        <f t="shared" si="1"/>
        <v>68.78104700038212</v>
      </c>
      <c r="M72" s="103">
        <f t="shared" si="2"/>
        <v>84.06572411157815</v>
      </c>
    </row>
    <row r="73" spans="1:13" s="38" customFormat="1" ht="21.75" customHeight="1">
      <c r="A73" s="58" t="s">
        <v>352</v>
      </c>
      <c r="B73" s="69" t="s">
        <v>259</v>
      </c>
      <c r="C73" s="37"/>
      <c r="D73" s="103">
        <v>0</v>
      </c>
      <c r="E73" s="103">
        <v>26.5</v>
      </c>
      <c r="F73" s="103"/>
      <c r="G73" s="103">
        <f>SUM(D73:F73)</f>
        <v>26.5</v>
      </c>
      <c r="H73" s="96"/>
      <c r="I73" s="96">
        <v>26.5</v>
      </c>
      <c r="J73" s="96"/>
      <c r="K73" s="96">
        <f t="shared" si="24"/>
        <v>26.5</v>
      </c>
      <c r="L73" s="103">
        <f t="shared" si="1"/>
        <v>10.126098586167366</v>
      </c>
      <c r="M73" s="103">
        <f t="shared" si="2"/>
        <v>10.126098586167366</v>
      </c>
    </row>
    <row r="74" spans="1:13" s="38" customFormat="1" ht="20.25" customHeight="1">
      <c r="A74" s="124" t="s">
        <v>353</v>
      </c>
      <c r="B74" s="59" t="s">
        <v>336</v>
      </c>
      <c r="C74" s="86"/>
      <c r="D74" s="110">
        <v>0</v>
      </c>
      <c r="E74" s="110"/>
      <c r="F74" s="110">
        <v>200</v>
      </c>
      <c r="G74" s="103">
        <f>SUM(D74:F74)</f>
        <v>200</v>
      </c>
      <c r="H74" s="99"/>
      <c r="I74" s="99"/>
      <c r="J74" s="99">
        <v>200</v>
      </c>
      <c r="K74" s="96">
        <f t="shared" si="24"/>
        <v>200</v>
      </c>
      <c r="L74" s="103">
        <f t="shared" si="1"/>
        <v>0</v>
      </c>
      <c r="M74" s="103">
        <f t="shared" si="2"/>
        <v>76.42338555598013</v>
      </c>
    </row>
    <row r="75" spans="1:13" s="38" customFormat="1" ht="27" customHeight="1">
      <c r="A75" s="124" t="s">
        <v>354</v>
      </c>
      <c r="B75" s="114" t="s">
        <v>337</v>
      </c>
      <c r="C75" s="125"/>
      <c r="D75" s="110"/>
      <c r="E75" s="110"/>
      <c r="F75" s="110">
        <v>200</v>
      </c>
      <c r="G75" s="110">
        <f>D75+E75+F75</f>
        <v>200</v>
      </c>
      <c r="H75" s="110"/>
      <c r="I75" s="110"/>
      <c r="J75" s="110">
        <v>200</v>
      </c>
      <c r="K75" s="103">
        <f t="shared" si="24"/>
        <v>200</v>
      </c>
      <c r="L75" s="103">
        <f t="shared" si="1"/>
        <v>0</v>
      </c>
      <c r="M75" s="103">
        <f t="shared" si="2"/>
        <v>76.42338555598013</v>
      </c>
    </row>
    <row r="76" spans="1:13" s="38" customFormat="1" ht="27" customHeight="1">
      <c r="A76" s="124" t="s">
        <v>355</v>
      </c>
      <c r="B76" s="114" t="s">
        <v>338</v>
      </c>
      <c r="C76" s="125"/>
      <c r="D76" s="110"/>
      <c r="E76" s="110">
        <v>50</v>
      </c>
      <c r="F76" s="110"/>
      <c r="G76" s="110">
        <f>D76+E76+F76</f>
        <v>50</v>
      </c>
      <c r="H76" s="110"/>
      <c r="I76" s="110">
        <v>50</v>
      </c>
      <c r="J76" s="110"/>
      <c r="K76" s="103">
        <f t="shared" si="24"/>
        <v>50</v>
      </c>
      <c r="L76" s="103">
        <f t="shared" si="1"/>
        <v>19.105846388995033</v>
      </c>
      <c r="M76" s="103">
        <f t="shared" si="2"/>
        <v>19.105846388995033</v>
      </c>
    </row>
    <row r="77" spans="1:13" s="38" customFormat="1" ht="40.5" customHeight="1">
      <c r="A77" s="83">
        <v>7</v>
      </c>
      <c r="B77" s="75" t="s">
        <v>368</v>
      </c>
      <c r="C77" s="85"/>
      <c r="D77" s="77">
        <f aca="true" t="shared" si="25" ref="D77:K77">D78+D79+D80+D81</f>
        <v>0</v>
      </c>
      <c r="E77" s="77">
        <f t="shared" si="25"/>
        <v>150</v>
      </c>
      <c r="F77" s="77">
        <f t="shared" si="25"/>
        <v>0</v>
      </c>
      <c r="G77" s="77">
        <f t="shared" si="25"/>
        <v>150</v>
      </c>
      <c r="H77" s="77">
        <f t="shared" si="25"/>
        <v>0</v>
      </c>
      <c r="I77" s="77">
        <f t="shared" si="25"/>
        <v>150</v>
      </c>
      <c r="J77" s="77">
        <f t="shared" si="25"/>
        <v>0</v>
      </c>
      <c r="K77" s="77">
        <f t="shared" si="25"/>
        <v>150</v>
      </c>
      <c r="L77" s="103">
        <f t="shared" si="1"/>
        <v>57.3175391669851</v>
      </c>
      <c r="M77" s="103">
        <f t="shared" si="2"/>
        <v>57.3175391669851</v>
      </c>
    </row>
    <row r="78" spans="1:13" s="38" customFormat="1" ht="29.25" customHeight="1">
      <c r="A78" s="7" t="s">
        <v>387</v>
      </c>
      <c r="B78" s="49" t="s">
        <v>292</v>
      </c>
      <c r="C78" s="26"/>
      <c r="D78" s="103"/>
      <c r="E78" s="103">
        <v>73.4</v>
      </c>
      <c r="F78" s="103"/>
      <c r="G78" s="103">
        <f>D78+E78+F78</f>
        <v>73.4</v>
      </c>
      <c r="H78" s="96"/>
      <c r="I78" s="96">
        <v>73.4</v>
      </c>
      <c r="J78" s="96"/>
      <c r="K78" s="96">
        <f>H78+I78+J78</f>
        <v>73.4</v>
      </c>
      <c r="L78" s="103">
        <f t="shared" si="1"/>
        <v>28.047382499044712</v>
      </c>
      <c r="M78" s="103">
        <f t="shared" si="2"/>
        <v>28.047382499044712</v>
      </c>
    </row>
    <row r="79" spans="1:13" s="38" customFormat="1" ht="20.25" customHeight="1">
      <c r="A79" s="7" t="s">
        <v>388</v>
      </c>
      <c r="B79" s="69" t="s">
        <v>291</v>
      </c>
      <c r="C79" s="26"/>
      <c r="D79" s="103"/>
      <c r="E79" s="103">
        <v>30.73</v>
      </c>
      <c r="F79" s="103"/>
      <c r="G79" s="103">
        <f>D79+E79+F79</f>
        <v>30.73</v>
      </c>
      <c r="H79" s="96"/>
      <c r="I79" s="96">
        <v>30.73</v>
      </c>
      <c r="J79" s="96"/>
      <c r="K79" s="96">
        <f>H79+I79+J79</f>
        <v>30.73</v>
      </c>
      <c r="L79" s="103">
        <f t="shared" si="1"/>
        <v>11.742453190676349</v>
      </c>
      <c r="M79" s="103">
        <f t="shared" si="2"/>
        <v>11.742453190676349</v>
      </c>
    </row>
    <row r="80" spans="1:13" s="38" customFormat="1" ht="27.75" customHeight="1">
      <c r="A80" s="7" t="s">
        <v>389</v>
      </c>
      <c r="B80" s="66" t="s">
        <v>293</v>
      </c>
      <c r="C80" s="8"/>
      <c r="D80" s="103"/>
      <c r="E80" s="103">
        <v>10</v>
      </c>
      <c r="F80" s="103"/>
      <c r="G80" s="103">
        <f>D80+E80+F80</f>
        <v>10</v>
      </c>
      <c r="H80" s="96"/>
      <c r="I80" s="96">
        <v>10</v>
      </c>
      <c r="J80" s="96"/>
      <c r="K80" s="96">
        <f>H80+I80+J80</f>
        <v>10</v>
      </c>
      <c r="L80" s="103">
        <f aca="true" t="shared" si="26" ref="L80:L131">I80/2617*1000</f>
        <v>3.8211692777990067</v>
      </c>
      <c r="M80" s="103">
        <f aca="true" t="shared" si="27" ref="M80:M131">K80/2617*1000</f>
        <v>3.8211692777990067</v>
      </c>
    </row>
    <row r="81" spans="1:13" s="38" customFormat="1" ht="21.75" customHeight="1">
      <c r="A81" s="7" t="s">
        <v>390</v>
      </c>
      <c r="B81" s="66" t="s">
        <v>165</v>
      </c>
      <c r="C81" s="8"/>
      <c r="D81" s="103"/>
      <c r="E81" s="120">
        <v>35.87</v>
      </c>
      <c r="F81" s="120"/>
      <c r="G81" s="103">
        <f>D81+E81+F81</f>
        <v>35.87</v>
      </c>
      <c r="H81" s="120"/>
      <c r="I81" s="120">
        <v>35.87</v>
      </c>
      <c r="J81" s="120"/>
      <c r="K81" s="120">
        <f>H81+I81+J81</f>
        <v>35.87</v>
      </c>
      <c r="L81" s="103">
        <f t="shared" si="26"/>
        <v>13.706534199465036</v>
      </c>
      <c r="M81" s="103">
        <f t="shared" si="27"/>
        <v>13.706534199465036</v>
      </c>
    </row>
    <row r="82" spans="1:13" ht="47.25" customHeight="1">
      <c r="A82" s="143" t="s">
        <v>391</v>
      </c>
      <c r="B82" s="133" t="s">
        <v>361</v>
      </c>
      <c r="C82" s="136" t="s">
        <v>14</v>
      </c>
      <c r="D82" s="137">
        <f aca="true" t="shared" si="28" ref="D82:K82">D83+D91</f>
        <v>66.5</v>
      </c>
      <c r="E82" s="137">
        <f t="shared" si="28"/>
        <v>2718.5200000000004</v>
      </c>
      <c r="F82" s="137">
        <f t="shared" si="28"/>
        <v>74</v>
      </c>
      <c r="G82" s="137">
        <f t="shared" si="28"/>
        <v>2859.0200000000004</v>
      </c>
      <c r="H82" s="137">
        <f t="shared" si="28"/>
        <v>66.5</v>
      </c>
      <c r="I82" s="137">
        <f t="shared" si="28"/>
        <v>2718.5200000000004</v>
      </c>
      <c r="J82" s="137">
        <f t="shared" si="28"/>
        <v>74</v>
      </c>
      <c r="K82" s="137">
        <f t="shared" si="28"/>
        <v>2859.0200000000004</v>
      </c>
      <c r="L82" s="103">
        <f t="shared" si="26"/>
        <v>1038.7925105082156</v>
      </c>
      <c r="M82" s="103">
        <f t="shared" si="27"/>
        <v>1092.4799388612919</v>
      </c>
    </row>
    <row r="83" spans="1:16" s="41" customFormat="1" ht="42" customHeight="1">
      <c r="A83" s="39" t="s">
        <v>392</v>
      </c>
      <c r="B83" s="111" t="s">
        <v>360</v>
      </c>
      <c r="C83" s="107"/>
      <c r="D83" s="57">
        <f>D84+D85+D86+D87+D88+D89+D90</f>
        <v>10</v>
      </c>
      <c r="E83" s="57">
        <f aca="true" t="shared" si="29" ref="E83:K83">E84+E85+E86+E87+E88+E89+E90</f>
        <v>174</v>
      </c>
      <c r="F83" s="57">
        <f t="shared" si="29"/>
        <v>0</v>
      </c>
      <c r="G83" s="57">
        <f t="shared" si="29"/>
        <v>184</v>
      </c>
      <c r="H83" s="57">
        <f t="shared" si="29"/>
        <v>10</v>
      </c>
      <c r="I83" s="57">
        <f t="shared" si="29"/>
        <v>174</v>
      </c>
      <c r="J83" s="57">
        <f t="shared" si="29"/>
        <v>0</v>
      </c>
      <c r="K83" s="57">
        <f t="shared" si="29"/>
        <v>184</v>
      </c>
      <c r="L83" s="103">
        <f t="shared" si="26"/>
        <v>66.48834543370272</v>
      </c>
      <c r="M83" s="103">
        <f t="shared" si="27"/>
        <v>70.30951471150172</v>
      </c>
      <c r="N83" s="147"/>
      <c r="O83" s="147"/>
      <c r="P83" s="147"/>
    </row>
    <row r="84" spans="1:13" s="38" customFormat="1" ht="25.5" customHeight="1">
      <c r="A84" s="39" t="s">
        <v>290</v>
      </c>
      <c r="B84" s="48" t="s">
        <v>262</v>
      </c>
      <c r="C84" s="108"/>
      <c r="D84" s="103"/>
      <c r="E84" s="103">
        <v>10</v>
      </c>
      <c r="F84" s="103"/>
      <c r="G84" s="103">
        <f>D84+E84+F84</f>
        <v>10</v>
      </c>
      <c r="H84" s="96">
        <v>7</v>
      </c>
      <c r="I84" s="96">
        <v>10</v>
      </c>
      <c r="J84" s="96"/>
      <c r="K84" s="96">
        <f>H84+I84+J84</f>
        <v>17</v>
      </c>
      <c r="L84" s="103">
        <f t="shared" si="26"/>
        <v>3.8211692777990067</v>
      </c>
      <c r="M84" s="103">
        <f t="shared" si="27"/>
        <v>6.495987772258311</v>
      </c>
    </row>
    <row r="85" spans="1:13" s="38" customFormat="1" ht="25.5" customHeight="1">
      <c r="A85" s="39" t="s">
        <v>356</v>
      </c>
      <c r="B85" s="48" t="s">
        <v>244</v>
      </c>
      <c r="C85" s="108"/>
      <c r="D85" s="103"/>
      <c r="E85" s="103">
        <v>0.3</v>
      </c>
      <c r="F85" s="103"/>
      <c r="G85" s="103">
        <f aca="true" t="shared" si="30" ref="G85:G90">D85+E85+F85</f>
        <v>0.3</v>
      </c>
      <c r="H85" s="96"/>
      <c r="I85" s="96">
        <v>0.3</v>
      </c>
      <c r="J85" s="96"/>
      <c r="K85" s="96">
        <f aca="true" t="shared" si="31" ref="K85:K90">H85+I85+J85</f>
        <v>0.3</v>
      </c>
      <c r="L85" s="103">
        <f t="shared" si="26"/>
        <v>0.11463507833397019</v>
      </c>
      <c r="M85" s="103">
        <f t="shared" si="27"/>
        <v>0.11463507833397019</v>
      </c>
    </row>
    <row r="86" spans="1:13" s="38" customFormat="1" ht="25.5" customHeight="1">
      <c r="A86" s="39" t="s">
        <v>357</v>
      </c>
      <c r="B86" s="48" t="s">
        <v>245</v>
      </c>
      <c r="C86" s="108"/>
      <c r="D86" s="103"/>
      <c r="E86" s="103">
        <v>0.3</v>
      </c>
      <c r="F86" s="103"/>
      <c r="G86" s="103">
        <f t="shared" si="30"/>
        <v>0.3</v>
      </c>
      <c r="H86" s="96">
        <v>0.5</v>
      </c>
      <c r="I86" s="96">
        <v>0.3</v>
      </c>
      <c r="J86" s="96"/>
      <c r="K86" s="96">
        <f t="shared" si="31"/>
        <v>0.8</v>
      </c>
      <c r="L86" s="103">
        <f t="shared" si="26"/>
        <v>0.11463507833397019</v>
      </c>
      <c r="M86" s="103">
        <f t="shared" si="27"/>
        <v>0.30569354222392053</v>
      </c>
    </row>
    <row r="87" spans="1:13" s="38" customFormat="1" ht="25.5" customHeight="1">
      <c r="A87" s="39" t="s">
        <v>358</v>
      </c>
      <c r="B87" s="48" t="s">
        <v>246</v>
      </c>
      <c r="C87" s="108"/>
      <c r="D87" s="103"/>
      <c r="E87" s="103">
        <v>0.3</v>
      </c>
      <c r="F87" s="103"/>
      <c r="G87" s="103">
        <f t="shared" si="30"/>
        <v>0.3</v>
      </c>
      <c r="H87" s="96">
        <v>0.5</v>
      </c>
      <c r="I87" s="96">
        <v>0.3</v>
      </c>
      <c r="J87" s="96"/>
      <c r="K87" s="96">
        <f t="shared" si="31"/>
        <v>0.8</v>
      </c>
      <c r="L87" s="103">
        <f t="shared" si="26"/>
        <v>0.11463507833397019</v>
      </c>
      <c r="M87" s="103">
        <f t="shared" si="27"/>
        <v>0.30569354222392053</v>
      </c>
    </row>
    <row r="88" spans="1:13" s="38" customFormat="1" ht="25.5" customHeight="1">
      <c r="A88" s="39" t="s">
        <v>393</v>
      </c>
      <c r="B88" s="48" t="s">
        <v>106</v>
      </c>
      <c r="C88" s="108"/>
      <c r="D88" s="103"/>
      <c r="E88" s="103"/>
      <c r="F88" s="103"/>
      <c r="G88" s="103">
        <f t="shared" si="30"/>
        <v>0</v>
      </c>
      <c r="H88" s="96"/>
      <c r="I88" s="96"/>
      <c r="J88" s="96"/>
      <c r="K88" s="96">
        <f t="shared" si="31"/>
        <v>0</v>
      </c>
      <c r="L88" s="103">
        <f t="shared" si="26"/>
        <v>0</v>
      </c>
      <c r="M88" s="103">
        <f t="shared" si="27"/>
        <v>0</v>
      </c>
    </row>
    <row r="89" spans="1:13" s="38" customFormat="1" ht="25.5" customHeight="1">
      <c r="A89" s="39" t="s">
        <v>394</v>
      </c>
      <c r="B89" s="48" t="s">
        <v>108</v>
      </c>
      <c r="C89" s="108"/>
      <c r="D89" s="103">
        <v>10</v>
      </c>
      <c r="E89" s="103"/>
      <c r="F89" s="103"/>
      <c r="G89" s="103">
        <f t="shared" si="30"/>
        <v>10</v>
      </c>
      <c r="H89" s="96">
        <v>2</v>
      </c>
      <c r="I89" s="96"/>
      <c r="J89" s="96"/>
      <c r="K89" s="96">
        <f t="shared" si="31"/>
        <v>2</v>
      </c>
      <c r="L89" s="103">
        <f t="shared" si="26"/>
        <v>0</v>
      </c>
      <c r="M89" s="103">
        <f t="shared" si="27"/>
        <v>0.7642338555598013</v>
      </c>
    </row>
    <row r="90" spans="1:13" s="38" customFormat="1" ht="25.5" customHeight="1">
      <c r="A90" s="39" t="s">
        <v>395</v>
      </c>
      <c r="B90" s="114" t="s">
        <v>311</v>
      </c>
      <c r="C90" s="108"/>
      <c r="D90" s="103"/>
      <c r="E90" s="103">
        <v>163.1</v>
      </c>
      <c r="F90" s="103"/>
      <c r="G90" s="103">
        <f t="shared" si="30"/>
        <v>163.1</v>
      </c>
      <c r="H90" s="96"/>
      <c r="I90" s="96">
        <v>163.1</v>
      </c>
      <c r="J90" s="96"/>
      <c r="K90" s="96">
        <f t="shared" si="31"/>
        <v>163.1</v>
      </c>
      <c r="L90" s="103">
        <f t="shared" si="26"/>
        <v>62.32327092090179</v>
      </c>
      <c r="M90" s="103">
        <f t="shared" si="27"/>
        <v>62.32327092090179</v>
      </c>
    </row>
    <row r="91" spans="1:17" s="62" customFormat="1" ht="66" customHeight="1">
      <c r="A91" s="56">
        <v>8.2</v>
      </c>
      <c r="B91" s="53" t="s">
        <v>359</v>
      </c>
      <c r="C91" s="43"/>
      <c r="D91" s="44">
        <f>D93+D94+D95+D96+D97+D98+D99+D100+D101+D102+D103+D104+D105+D106+D107+D108+D109+D110+D111+D112+D113+D114+D115+D116+D117+D118+D119+D120+D121+D122</f>
        <v>56.5</v>
      </c>
      <c r="E91" s="44">
        <f aca="true" t="shared" si="32" ref="E91:K91">E93+E94+E95+E96+E97+E98+E99+E100+E101+E102+E103+E104+E105+E106+E107+E108+E109+E110+E111+E112+E113+E114+E115+E116+E117+E118+E119+E120+E121+E122</f>
        <v>2544.5200000000004</v>
      </c>
      <c r="F91" s="44">
        <f t="shared" si="32"/>
        <v>74</v>
      </c>
      <c r="G91" s="44">
        <f t="shared" si="32"/>
        <v>2675.0200000000004</v>
      </c>
      <c r="H91" s="44">
        <f t="shared" si="32"/>
        <v>56.5</v>
      </c>
      <c r="I91" s="44">
        <f t="shared" si="32"/>
        <v>2544.5200000000004</v>
      </c>
      <c r="J91" s="44">
        <f t="shared" si="32"/>
        <v>74</v>
      </c>
      <c r="K91" s="44">
        <f t="shared" si="32"/>
        <v>2675.0200000000004</v>
      </c>
      <c r="L91" s="103">
        <f t="shared" si="26"/>
        <v>972.304165074513</v>
      </c>
      <c r="M91" s="103">
        <f t="shared" si="27"/>
        <v>1022.1704241497899</v>
      </c>
      <c r="N91" s="157"/>
      <c r="O91" s="157"/>
      <c r="P91" s="157"/>
      <c r="Q91" s="155"/>
    </row>
    <row r="92" spans="1:16" s="56" customFormat="1" ht="0.75" customHeight="1">
      <c r="A92" s="60"/>
      <c r="C92" s="55"/>
      <c r="D92" s="109"/>
      <c r="E92" s="109"/>
      <c r="F92" s="109"/>
      <c r="G92" s="109"/>
      <c r="H92" s="98"/>
      <c r="I92" s="98"/>
      <c r="J92" s="98"/>
      <c r="K92" s="98"/>
      <c r="L92" s="103">
        <f t="shared" si="26"/>
        <v>0</v>
      </c>
      <c r="M92" s="103">
        <f t="shared" si="27"/>
        <v>0</v>
      </c>
      <c r="N92" s="156"/>
      <c r="O92" s="156"/>
      <c r="P92" s="156"/>
    </row>
    <row r="93" spans="1:13" ht="12.75">
      <c r="A93" s="40" t="s">
        <v>396</v>
      </c>
      <c r="B93" s="47" t="s">
        <v>313</v>
      </c>
      <c r="C93" s="61" t="s">
        <v>219</v>
      </c>
      <c r="D93" s="110">
        <v>1</v>
      </c>
      <c r="E93" s="110"/>
      <c r="F93" s="110"/>
      <c r="G93" s="110">
        <f>D93+E93+F93</f>
        <v>1</v>
      </c>
      <c r="H93" s="99"/>
      <c r="I93" s="99"/>
      <c r="J93" s="99"/>
      <c r="K93" s="99">
        <f>H93+I93+J93</f>
        <v>0</v>
      </c>
      <c r="L93" s="103">
        <f t="shared" si="26"/>
        <v>0</v>
      </c>
      <c r="M93" s="103">
        <f t="shared" si="27"/>
        <v>0</v>
      </c>
    </row>
    <row r="94" spans="1:13" ht="12.75">
      <c r="A94" s="40" t="s">
        <v>397</v>
      </c>
      <c r="B94" s="48" t="s">
        <v>240</v>
      </c>
      <c r="C94" s="55" t="s">
        <v>220</v>
      </c>
      <c r="D94" s="103">
        <v>1</v>
      </c>
      <c r="E94" s="103"/>
      <c r="F94" s="103"/>
      <c r="G94" s="110">
        <f aca="true" t="shared" si="33" ref="G94:G122">D94+E94+F94</f>
        <v>1</v>
      </c>
      <c r="H94" s="96"/>
      <c r="I94" s="96"/>
      <c r="J94" s="96"/>
      <c r="K94" s="99">
        <f aca="true" t="shared" si="34" ref="K94:K122">H94+I94+J94</f>
        <v>0</v>
      </c>
      <c r="L94" s="103">
        <f t="shared" si="26"/>
        <v>0</v>
      </c>
      <c r="M94" s="103">
        <f t="shared" si="27"/>
        <v>0</v>
      </c>
    </row>
    <row r="95" spans="1:13" ht="12.75">
      <c r="A95" s="40" t="s">
        <v>398</v>
      </c>
      <c r="B95" s="48" t="s">
        <v>241</v>
      </c>
      <c r="C95" s="55" t="s">
        <v>221</v>
      </c>
      <c r="D95" s="103">
        <v>1</v>
      </c>
      <c r="E95" s="103"/>
      <c r="F95" s="103"/>
      <c r="G95" s="110">
        <f t="shared" si="33"/>
        <v>1</v>
      </c>
      <c r="H95" s="96"/>
      <c r="I95" s="96"/>
      <c r="J95" s="96"/>
      <c r="K95" s="99">
        <f t="shared" si="34"/>
        <v>0</v>
      </c>
      <c r="L95" s="103">
        <f t="shared" si="26"/>
        <v>0</v>
      </c>
      <c r="M95" s="103">
        <f t="shared" si="27"/>
        <v>0</v>
      </c>
    </row>
    <row r="96" spans="1:13" ht="12.75">
      <c r="A96" s="40" t="s">
        <v>399</v>
      </c>
      <c r="B96" s="48" t="s">
        <v>242</v>
      </c>
      <c r="C96" s="55" t="s">
        <v>222</v>
      </c>
      <c r="D96" s="103">
        <v>1</v>
      </c>
      <c r="E96" s="103"/>
      <c r="F96" s="103"/>
      <c r="G96" s="110">
        <f t="shared" si="33"/>
        <v>1</v>
      </c>
      <c r="H96" s="96"/>
      <c r="I96" s="96"/>
      <c r="J96" s="96"/>
      <c r="K96" s="99">
        <f t="shared" si="34"/>
        <v>0</v>
      </c>
      <c r="L96" s="103">
        <f t="shared" si="26"/>
        <v>0</v>
      </c>
      <c r="M96" s="103">
        <f t="shared" si="27"/>
        <v>0</v>
      </c>
    </row>
    <row r="97" spans="1:13" ht="12.75">
      <c r="A97" s="40" t="s">
        <v>400</v>
      </c>
      <c r="B97" s="48" t="s">
        <v>243</v>
      </c>
      <c r="C97" s="55" t="s">
        <v>223</v>
      </c>
      <c r="D97" s="103">
        <v>1</v>
      </c>
      <c r="E97" s="103"/>
      <c r="F97" s="103"/>
      <c r="G97" s="110">
        <f t="shared" si="33"/>
        <v>1</v>
      </c>
      <c r="H97" s="96"/>
      <c r="I97" s="96"/>
      <c r="J97" s="96"/>
      <c r="K97" s="99">
        <f t="shared" si="34"/>
        <v>0</v>
      </c>
      <c r="L97" s="103">
        <f t="shared" si="26"/>
        <v>0</v>
      </c>
      <c r="M97" s="103">
        <f t="shared" si="27"/>
        <v>0</v>
      </c>
    </row>
    <row r="98" spans="1:13" ht="12.75">
      <c r="A98" s="40" t="s">
        <v>401</v>
      </c>
      <c r="B98" s="48" t="s">
        <v>53</v>
      </c>
      <c r="C98" s="55" t="s">
        <v>224</v>
      </c>
      <c r="D98" s="103">
        <v>1</v>
      </c>
      <c r="E98" s="103">
        <v>15</v>
      </c>
      <c r="F98" s="103">
        <v>15</v>
      </c>
      <c r="G98" s="110">
        <f t="shared" si="33"/>
        <v>31</v>
      </c>
      <c r="H98" s="96">
        <v>1</v>
      </c>
      <c r="I98" s="96">
        <v>15</v>
      </c>
      <c r="J98" s="96">
        <v>15</v>
      </c>
      <c r="K98" s="99">
        <f t="shared" si="34"/>
        <v>31</v>
      </c>
      <c r="L98" s="103">
        <f t="shared" si="26"/>
        <v>5.731753916698509</v>
      </c>
      <c r="M98" s="103">
        <f t="shared" si="27"/>
        <v>11.845624761176921</v>
      </c>
    </row>
    <row r="99" spans="1:13" ht="12.75">
      <c r="A99" s="40" t="s">
        <v>402</v>
      </c>
      <c r="B99" s="48" t="s">
        <v>48</v>
      </c>
      <c r="C99" s="55" t="s">
        <v>225</v>
      </c>
      <c r="D99" s="103">
        <v>1</v>
      </c>
      <c r="E99" s="103">
        <v>2</v>
      </c>
      <c r="F99" s="103">
        <v>1</v>
      </c>
      <c r="G99" s="110">
        <f t="shared" si="33"/>
        <v>4</v>
      </c>
      <c r="H99" s="96">
        <v>2</v>
      </c>
      <c r="I99" s="96">
        <v>2</v>
      </c>
      <c r="J99" s="96">
        <v>1</v>
      </c>
      <c r="K99" s="99">
        <f t="shared" si="34"/>
        <v>5</v>
      </c>
      <c r="L99" s="103">
        <f t="shared" si="26"/>
        <v>0.7642338555598013</v>
      </c>
      <c r="M99" s="103">
        <f t="shared" si="27"/>
        <v>1.9105846388995034</v>
      </c>
    </row>
    <row r="100" spans="1:13" ht="12.75">
      <c r="A100" s="40" t="s">
        <v>403</v>
      </c>
      <c r="B100" s="48" t="s">
        <v>55</v>
      </c>
      <c r="C100" s="54" t="s">
        <v>226</v>
      </c>
      <c r="D100" s="103">
        <v>1</v>
      </c>
      <c r="E100" s="103"/>
      <c r="F100" s="103"/>
      <c r="G100" s="110">
        <f t="shared" si="33"/>
        <v>1</v>
      </c>
      <c r="H100" s="96">
        <v>1</v>
      </c>
      <c r="I100" s="96"/>
      <c r="J100" s="96"/>
      <c r="K100" s="99">
        <f t="shared" si="34"/>
        <v>1</v>
      </c>
      <c r="L100" s="103">
        <f t="shared" si="26"/>
        <v>0</v>
      </c>
      <c r="M100" s="103">
        <f t="shared" si="27"/>
        <v>0.38211692777990064</v>
      </c>
    </row>
    <row r="101" spans="1:13" ht="12.75">
      <c r="A101" s="40" t="s">
        <v>404</v>
      </c>
      <c r="B101" s="48" t="s">
        <v>58</v>
      </c>
      <c r="C101" s="54"/>
      <c r="D101" s="103"/>
      <c r="E101" s="103">
        <v>20</v>
      </c>
      <c r="F101" s="103">
        <v>20</v>
      </c>
      <c r="G101" s="110">
        <f t="shared" si="33"/>
        <v>40</v>
      </c>
      <c r="H101" s="96">
        <v>2.5</v>
      </c>
      <c r="I101" s="96">
        <v>20</v>
      </c>
      <c r="J101" s="96">
        <v>20</v>
      </c>
      <c r="K101" s="99">
        <f t="shared" si="34"/>
        <v>42.5</v>
      </c>
      <c r="L101" s="103">
        <f t="shared" si="26"/>
        <v>7.6423385555980134</v>
      </c>
      <c r="M101" s="103">
        <f t="shared" si="27"/>
        <v>16.239969430645775</v>
      </c>
    </row>
    <row r="102" spans="1:13" ht="12.75">
      <c r="A102" s="40" t="s">
        <v>405</v>
      </c>
      <c r="B102" s="48" t="s">
        <v>60</v>
      </c>
      <c r="C102" s="54" t="s">
        <v>227</v>
      </c>
      <c r="D102" s="103">
        <v>5</v>
      </c>
      <c r="E102" s="103"/>
      <c r="F102" s="103"/>
      <c r="G102" s="110">
        <f t="shared" si="33"/>
        <v>5</v>
      </c>
      <c r="H102" s="96">
        <v>5</v>
      </c>
      <c r="I102" s="96"/>
      <c r="J102" s="96"/>
      <c r="K102" s="99">
        <f t="shared" si="34"/>
        <v>5</v>
      </c>
      <c r="L102" s="103">
        <f t="shared" si="26"/>
        <v>0</v>
      </c>
      <c r="M102" s="103">
        <f t="shared" si="27"/>
        <v>1.9105846388995034</v>
      </c>
    </row>
    <row r="103" spans="1:13" ht="12.75">
      <c r="A103" s="40" t="s">
        <v>406</v>
      </c>
      <c r="B103" s="48" t="s">
        <v>316</v>
      </c>
      <c r="C103" s="54" t="s">
        <v>63</v>
      </c>
      <c r="D103" s="103"/>
      <c r="E103" s="103"/>
      <c r="F103" s="103"/>
      <c r="G103" s="110">
        <f t="shared" si="33"/>
        <v>0</v>
      </c>
      <c r="H103" s="96"/>
      <c r="I103" s="96"/>
      <c r="J103" s="96"/>
      <c r="K103" s="99">
        <f t="shared" si="34"/>
        <v>0</v>
      </c>
      <c r="L103" s="103">
        <f t="shared" si="26"/>
        <v>0</v>
      </c>
      <c r="M103" s="103">
        <f t="shared" si="27"/>
        <v>0</v>
      </c>
    </row>
    <row r="104" spans="1:13" ht="12.75">
      <c r="A104" s="40" t="s">
        <v>407</v>
      </c>
      <c r="B104" s="48" t="s">
        <v>312</v>
      </c>
      <c r="C104" s="54" t="s">
        <v>66</v>
      </c>
      <c r="D104" s="103">
        <v>5</v>
      </c>
      <c r="E104" s="103">
        <v>10</v>
      </c>
      <c r="F104" s="103">
        <v>5</v>
      </c>
      <c r="G104" s="110">
        <f t="shared" si="33"/>
        <v>20</v>
      </c>
      <c r="H104" s="96">
        <v>5</v>
      </c>
      <c r="I104" s="96">
        <v>10</v>
      </c>
      <c r="J104" s="96">
        <v>5</v>
      </c>
      <c r="K104" s="99">
        <f t="shared" si="34"/>
        <v>20</v>
      </c>
      <c r="L104" s="103">
        <f t="shared" si="26"/>
        <v>3.8211692777990067</v>
      </c>
      <c r="M104" s="103">
        <f t="shared" si="27"/>
        <v>7.6423385555980134</v>
      </c>
    </row>
    <row r="105" spans="1:13" ht="12.75">
      <c r="A105" s="40" t="s">
        <v>408</v>
      </c>
      <c r="B105" s="48" t="s">
        <v>68</v>
      </c>
      <c r="C105" s="54" t="s">
        <v>228</v>
      </c>
      <c r="D105" s="103">
        <v>5</v>
      </c>
      <c r="E105" s="103">
        <v>30</v>
      </c>
      <c r="F105" s="103">
        <v>30</v>
      </c>
      <c r="G105" s="110">
        <f t="shared" si="33"/>
        <v>65</v>
      </c>
      <c r="H105" s="96">
        <v>5</v>
      </c>
      <c r="I105" s="96">
        <v>30</v>
      </c>
      <c r="J105" s="96">
        <v>30</v>
      </c>
      <c r="K105" s="99">
        <f t="shared" si="34"/>
        <v>65</v>
      </c>
      <c r="L105" s="103">
        <f t="shared" si="26"/>
        <v>11.463507833397019</v>
      </c>
      <c r="M105" s="103">
        <f t="shared" si="27"/>
        <v>24.83760030569354</v>
      </c>
    </row>
    <row r="106" spans="1:13" ht="12.75">
      <c r="A106" s="40" t="s">
        <v>409</v>
      </c>
      <c r="B106" s="48" t="s">
        <v>248</v>
      </c>
      <c r="C106" s="54"/>
      <c r="D106" s="103">
        <v>3</v>
      </c>
      <c r="E106" s="103"/>
      <c r="F106" s="103"/>
      <c r="G106" s="110">
        <f t="shared" si="33"/>
        <v>3</v>
      </c>
      <c r="H106" s="96"/>
      <c r="I106" s="96"/>
      <c r="J106" s="96"/>
      <c r="K106" s="99">
        <f t="shared" si="34"/>
        <v>0</v>
      </c>
      <c r="L106" s="103">
        <f t="shared" si="26"/>
        <v>0</v>
      </c>
      <c r="M106" s="103">
        <f t="shared" si="27"/>
        <v>0</v>
      </c>
    </row>
    <row r="107" spans="1:13" ht="12.75">
      <c r="A107" s="40" t="s">
        <v>410</v>
      </c>
      <c r="B107" s="48" t="s">
        <v>260</v>
      </c>
      <c r="C107" s="54"/>
      <c r="D107" s="103">
        <v>2</v>
      </c>
      <c r="E107" s="103"/>
      <c r="F107" s="103"/>
      <c r="G107" s="110">
        <f t="shared" si="33"/>
        <v>2</v>
      </c>
      <c r="H107" s="96"/>
      <c r="I107" s="96"/>
      <c r="J107" s="96"/>
      <c r="K107" s="99">
        <f t="shared" si="34"/>
        <v>0</v>
      </c>
      <c r="L107" s="103">
        <f t="shared" si="26"/>
        <v>0</v>
      </c>
      <c r="M107" s="103">
        <f t="shared" si="27"/>
        <v>0</v>
      </c>
    </row>
    <row r="108" spans="1:13" ht="12.75">
      <c r="A108" s="40" t="s">
        <v>411</v>
      </c>
      <c r="B108" s="48" t="s">
        <v>75</v>
      </c>
      <c r="C108" s="54"/>
      <c r="D108" s="103">
        <v>0.5</v>
      </c>
      <c r="E108" s="103"/>
      <c r="F108" s="103"/>
      <c r="G108" s="110">
        <f t="shared" si="33"/>
        <v>0.5</v>
      </c>
      <c r="H108" s="96"/>
      <c r="I108" s="96"/>
      <c r="J108" s="96"/>
      <c r="K108" s="99">
        <f t="shared" si="34"/>
        <v>0</v>
      </c>
      <c r="L108" s="103">
        <f t="shared" si="26"/>
        <v>0</v>
      </c>
      <c r="M108" s="103">
        <f t="shared" si="27"/>
        <v>0</v>
      </c>
    </row>
    <row r="109" spans="1:13" ht="12.75">
      <c r="A109" s="40" t="s">
        <v>412</v>
      </c>
      <c r="B109" s="48" t="s">
        <v>72</v>
      </c>
      <c r="C109" s="54"/>
      <c r="D109" s="103"/>
      <c r="E109" s="103">
        <v>5</v>
      </c>
      <c r="F109" s="103">
        <v>2</v>
      </c>
      <c r="G109" s="110">
        <f t="shared" si="33"/>
        <v>7</v>
      </c>
      <c r="H109" s="96"/>
      <c r="I109" s="96">
        <v>5</v>
      </c>
      <c r="J109" s="96">
        <v>2</v>
      </c>
      <c r="K109" s="99">
        <f t="shared" si="34"/>
        <v>7</v>
      </c>
      <c r="L109" s="103">
        <f t="shared" si="26"/>
        <v>1.9105846388995034</v>
      </c>
      <c r="M109" s="103">
        <f t="shared" si="27"/>
        <v>2.6748184944593043</v>
      </c>
    </row>
    <row r="110" spans="1:13" ht="12.75">
      <c r="A110" s="40" t="s">
        <v>413</v>
      </c>
      <c r="B110" s="48" t="s">
        <v>77</v>
      </c>
      <c r="C110" s="54"/>
      <c r="D110" s="103"/>
      <c r="E110" s="103">
        <v>1</v>
      </c>
      <c r="F110" s="103">
        <v>1</v>
      </c>
      <c r="G110" s="110">
        <f t="shared" si="33"/>
        <v>2</v>
      </c>
      <c r="H110" s="96"/>
      <c r="I110" s="96">
        <v>1</v>
      </c>
      <c r="J110" s="96">
        <v>1</v>
      </c>
      <c r="K110" s="99">
        <f t="shared" si="34"/>
        <v>2</v>
      </c>
      <c r="L110" s="103">
        <f t="shared" si="26"/>
        <v>0.38211692777990064</v>
      </c>
      <c r="M110" s="103">
        <f t="shared" si="27"/>
        <v>0.7642338555598013</v>
      </c>
    </row>
    <row r="111" spans="1:13" ht="12.75">
      <c r="A111" s="40" t="s">
        <v>414</v>
      </c>
      <c r="B111" s="48" t="s">
        <v>314</v>
      </c>
      <c r="C111" s="54"/>
      <c r="D111" s="103">
        <v>15</v>
      </c>
      <c r="E111" s="103"/>
      <c r="F111" s="103"/>
      <c r="G111" s="110">
        <f t="shared" si="33"/>
        <v>15</v>
      </c>
      <c r="H111" s="96">
        <v>8</v>
      </c>
      <c r="I111" s="96"/>
      <c r="J111" s="96"/>
      <c r="K111" s="99">
        <f t="shared" si="34"/>
        <v>8</v>
      </c>
      <c r="L111" s="103">
        <f t="shared" si="26"/>
        <v>0</v>
      </c>
      <c r="M111" s="103">
        <f t="shared" si="27"/>
        <v>3.056935422239205</v>
      </c>
    </row>
    <row r="112" spans="1:13" ht="25.5">
      <c r="A112" s="40" t="s">
        <v>415</v>
      </c>
      <c r="B112" s="48" t="s">
        <v>315</v>
      </c>
      <c r="C112" s="54"/>
      <c r="D112" s="103"/>
      <c r="E112" s="103">
        <v>10</v>
      </c>
      <c r="F112" s="103"/>
      <c r="G112" s="110">
        <f t="shared" si="33"/>
        <v>10</v>
      </c>
      <c r="H112" s="96">
        <v>7</v>
      </c>
      <c r="I112" s="96">
        <v>10</v>
      </c>
      <c r="J112" s="96"/>
      <c r="K112" s="99">
        <f t="shared" si="34"/>
        <v>17</v>
      </c>
      <c r="L112" s="103">
        <f t="shared" si="26"/>
        <v>3.8211692777990067</v>
      </c>
      <c r="M112" s="103">
        <f t="shared" si="27"/>
        <v>6.495987772258311</v>
      </c>
    </row>
    <row r="113" spans="1:13" ht="12.75">
      <c r="A113" s="40" t="s">
        <v>416</v>
      </c>
      <c r="B113" s="48" t="s">
        <v>320</v>
      </c>
      <c r="C113" s="54"/>
      <c r="D113" s="103"/>
      <c r="E113" s="103">
        <v>20</v>
      </c>
      <c r="F113" s="103"/>
      <c r="G113" s="110">
        <f t="shared" si="33"/>
        <v>20</v>
      </c>
      <c r="H113" s="96">
        <v>20</v>
      </c>
      <c r="I113" s="96">
        <v>20</v>
      </c>
      <c r="J113" s="96"/>
      <c r="K113" s="99">
        <f t="shared" si="34"/>
        <v>40</v>
      </c>
      <c r="L113" s="103">
        <f t="shared" si="26"/>
        <v>7.6423385555980134</v>
      </c>
      <c r="M113" s="103">
        <f t="shared" si="27"/>
        <v>15.284677111196027</v>
      </c>
    </row>
    <row r="114" spans="1:13" ht="12.75">
      <c r="A114" s="40" t="s">
        <v>417</v>
      </c>
      <c r="B114" s="48" t="s">
        <v>250</v>
      </c>
      <c r="C114" s="54"/>
      <c r="D114" s="103"/>
      <c r="E114" s="103">
        <v>14</v>
      </c>
      <c r="F114" s="103"/>
      <c r="G114" s="110">
        <f t="shared" si="33"/>
        <v>14</v>
      </c>
      <c r="H114" s="96"/>
      <c r="I114" s="96">
        <v>14</v>
      </c>
      <c r="J114" s="96"/>
      <c r="K114" s="99">
        <f t="shared" si="34"/>
        <v>14</v>
      </c>
      <c r="L114" s="103">
        <f t="shared" si="26"/>
        <v>5.349636988918609</v>
      </c>
      <c r="M114" s="103">
        <f t="shared" si="27"/>
        <v>5.349636988918609</v>
      </c>
    </row>
    <row r="115" spans="1:13" ht="12.75">
      <c r="A115" s="40" t="s">
        <v>418</v>
      </c>
      <c r="B115" s="48" t="s">
        <v>249</v>
      </c>
      <c r="C115" s="54"/>
      <c r="D115" s="103"/>
      <c r="E115" s="103">
        <v>12</v>
      </c>
      <c r="F115" s="103"/>
      <c r="G115" s="110">
        <f t="shared" si="33"/>
        <v>12</v>
      </c>
      <c r="H115" s="96"/>
      <c r="I115" s="96">
        <v>12</v>
      </c>
      <c r="J115" s="96"/>
      <c r="K115" s="99">
        <f t="shared" si="34"/>
        <v>12</v>
      </c>
      <c r="L115" s="103">
        <f t="shared" si="26"/>
        <v>4.585403133358808</v>
      </c>
      <c r="M115" s="103">
        <f t="shared" si="27"/>
        <v>4.585403133358808</v>
      </c>
    </row>
    <row r="116" spans="1:13" ht="27.75" customHeight="1">
      <c r="A116" s="40" t="s">
        <v>419</v>
      </c>
      <c r="B116" s="48" t="s">
        <v>95</v>
      </c>
      <c r="C116" s="54"/>
      <c r="D116" s="103"/>
      <c r="E116" s="103">
        <v>396.78</v>
      </c>
      <c r="F116" s="103"/>
      <c r="G116" s="110">
        <f t="shared" si="33"/>
        <v>396.78</v>
      </c>
      <c r="H116" s="96"/>
      <c r="I116" s="96">
        <v>396.78</v>
      </c>
      <c r="J116" s="96"/>
      <c r="K116" s="99">
        <f t="shared" si="34"/>
        <v>396.78</v>
      </c>
      <c r="L116" s="103">
        <f t="shared" si="26"/>
        <v>151.61635460450898</v>
      </c>
      <c r="M116" s="103">
        <f t="shared" si="27"/>
        <v>151.61635460450898</v>
      </c>
    </row>
    <row r="117" spans="1:13" ht="24" customHeight="1">
      <c r="A117" s="40" t="s">
        <v>420</v>
      </c>
      <c r="B117" s="48" t="s">
        <v>247</v>
      </c>
      <c r="C117" s="54"/>
      <c r="D117" s="103"/>
      <c r="E117" s="103">
        <v>30</v>
      </c>
      <c r="F117" s="103"/>
      <c r="G117" s="110">
        <f t="shared" si="33"/>
        <v>30</v>
      </c>
      <c r="H117" s="96"/>
      <c r="I117" s="96">
        <v>30</v>
      </c>
      <c r="J117" s="96"/>
      <c r="K117" s="99">
        <f t="shared" si="34"/>
        <v>30</v>
      </c>
      <c r="L117" s="103">
        <f t="shared" si="26"/>
        <v>11.463507833397019</v>
      </c>
      <c r="M117" s="103">
        <f t="shared" si="27"/>
        <v>11.463507833397019</v>
      </c>
    </row>
    <row r="118" spans="1:13" ht="18.75" customHeight="1">
      <c r="A118" s="40" t="s">
        <v>421</v>
      </c>
      <c r="B118" s="114" t="s">
        <v>377</v>
      </c>
      <c r="C118" s="108"/>
      <c r="D118" s="103"/>
      <c r="E118" s="103">
        <v>1519.77</v>
      </c>
      <c r="F118" s="103"/>
      <c r="G118" s="110">
        <f t="shared" si="33"/>
        <v>1519.77</v>
      </c>
      <c r="H118" s="96"/>
      <c r="I118" s="97">
        <v>1519.77</v>
      </c>
      <c r="J118" s="96"/>
      <c r="K118" s="99">
        <f t="shared" si="34"/>
        <v>1519.77</v>
      </c>
      <c r="L118" s="103">
        <f t="shared" si="26"/>
        <v>580.7298433320595</v>
      </c>
      <c r="M118" s="103">
        <f t="shared" si="27"/>
        <v>580.7298433320595</v>
      </c>
    </row>
    <row r="119" spans="1:13" ht="16.5" customHeight="1">
      <c r="A119" s="40" t="s">
        <v>422</v>
      </c>
      <c r="B119" s="114" t="s">
        <v>373</v>
      </c>
      <c r="C119" s="108"/>
      <c r="D119" s="103"/>
      <c r="E119" s="103">
        <v>458.97</v>
      </c>
      <c r="F119" s="103"/>
      <c r="G119" s="110">
        <f t="shared" si="33"/>
        <v>458.97</v>
      </c>
      <c r="H119" s="96"/>
      <c r="I119" s="96">
        <v>458.97</v>
      </c>
      <c r="J119" s="96"/>
      <c r="K119" s="99">
        <f t="shared" si="34"/>
        <v>458.97</v>
      </c>
      <c r="L119" s="103">
        <f t="shared" si="26"/>
        <v>175.380206343141</v>
      </c>
      <c r="M119" s="103">
        <f t="shared" si="27"/>
        <v>175.380206343141</v>
      </c>
    </row>
    <row r="120" spans="1:13" ht="22.5" customHeight="1">
      <c r="A120" s="2" t="s">
        <v>423</v>
      </c>
      <c r="B120" s="49" t="s">
        <v>318</v>
      </c>
      <c r="C120" s="88"/>
      <c r="D120" s="120">
        <v>3</v>
      </c>
      <c r="E120" s="100"/>
      <c r="F120" s="100"/>
      <c r="G120" s="110">
        <f t="shared" si="33"/>
        <v>3</v>
      </c>
      <c r="H120" s="120"/>
      <c r="I120" s="100"/>
      <c r="J120" s="100"/>
      <c r="K120" s="99">
        <f t="shared" si="34"/>
        <v>0</v>
      </c>
      <c r="L120" s="103">
        <f t="shared" si="26"/>
        <v>0</v>
      </c>
      <c r="M120" s="103">
        <f t="shared" si="27"/>
        <v>0</v>
      </c>
    </row>
    <row r="121" spans="1:13" ht="22.5" customHeight="1">
      <c r="A121" s="126" t="s">
        <v>424</v>
      </c>
      <c r="B121" s="49" t="s">
        <v>317</v>
      </c>
      <c r="C121" s="88"/>
      <c r="D121" s="120">
        <v>7</v>
      </c>
      <c r="E121" s="100"/>
      <c r="F121" s="100"/>
      <c r="G121" s="110">
        <f t="shared" si="33"/>
        <v>7</v>
      </c>
      <c r="H121" s="120"/>
      <c r="I121" s="100"/>
      <c r="J121" s="100"/>
      <c r="K121" s="99">
        <f t="shared" si="34"/>
        <v>0</v>
      </c>
      <c r="L121" s="103">
        <f t="shared" si="26"/>
        <v>0</v>
      </c>
      <c r="M121" s="103">
        <f t="shared" si="27"/>
        <v>0</v>
      </c>
    </row>
    <row r="122" spans="1:13" ht="22.5" customHeight="1">
      <c r="A122" s="126" t="s">
        <v>425</v>
      </c>
      <c r="B122" s="49" t="s">
        <v>319</v>
      </c>
      <c r="C122" s="88"/>
      <c r="D122" s="120">
        <v>3</v>
      </c>
      <c r="E122" s="100"/>
      <c r="F122" s="100"/>
      <c r="G122" s="110">
        <f t="shared" si="33"/>
        <v>3</v>
      </c>
      <c r="H122" s="120"/>
      <c r="I122" s="100"/>
      <c r="J122" s="100"/>
      <c r="K122" s="99">
        <f t="shared" si="34"/>
        <v>0</v>
      </c>
      <c r="L122" s="103">
        <f t="shared" si="26"/>
        <v>0</v>
      </c>
      <c r="M122" s="103">
        <f t="shared" si="27"/>
        <v>0</v>
      </c>
    </row>
    <row r="123" spans="1:13" ht="36" customHeight="1">
      <c r="A123" s="144">
        <v>9</v>
      </c>
      <c r="B123" s="133" t="s">
        <v>321</v>
      </c>
      <c r="C123" s="134" t="s">
        <v>14</v>
      </c>
      <c r="D123" s="135">
        <f>D125+D126+D127+D130</f>
        <v>15</v>
      </c>
      <c r="E123" s="135">
        <f aca="true" t="shared" si="35" ref="E123:K123">E125+E126+E127+E130</f>
        <v>99.643</v>
      </c>
      <c r="F123" s="135">
        <f t="shared" si="35"/>
        <v>10</v>
      </c>
      <c r="G123" s="135">
        <f t="shared" si="35"/>
        <v>124.643</v>
      </c>
      <c r="H123" s="135">
        <f t="shared" si="35"/>
        <v>15</v>
      </c>
      <c r="I123" s="135">
        <f t="shared" si="35"/>
        <v>99.64</v>
      </c>
      <c r="J123" s="135">
        <f t="shared" si="35"/>
        <v>10</v>
      </c>
      <c r="K123" s="135">
        <f t="shared" si="35"/>
        <v>124.64</v>
      </c>
      <c r="L123" s="103">
        <f t="shared" si="26"/>
        <v>38.0741306839893</v>
      </c>
      <c r="M123" s="103">
        <f t="shared" si="27"/>
        <v>47.62705387848682</v>
      </c>
    </row>
    <row r="124" spans="1:13" s="38" customFormat="1" ht="35.25" customHeight="1">
      <c r="A124" s="4">
        <v>9.1</v>
      </c>
      <c r="B124" s="63" t="s">
        <v>229</v>
      </c>
      <c r="C124" s="59"/>
      <c r="D124" s="103">
        <f aca="true" t="shared" si="36" ref="D124:K124">D123</f>
        <v>15</v>
      </c>
      <c r="E124" s="103">
        <f t="shared" si="36"/>
        <v>99.643</v>
      </c>
      <c r="F124" s="103">
        <f t="shared" si="36"/>
        <v>10</v>
      </c>
      <c r="G124" s="103">
        <f t="shared" si="36"/>
        <v>124.643</v>
      </c>
      <c r="H124" s="103">
        <f t="shared" si="36"/>
        <v>15</v>
      </c>
      <c r="I124" s="103">
        <f t="shared" si="36"/>
        <v>99.64</v>
      </c>
      <c r="J124" s="103">
        <f t="shared" si="36"/>
        <v>10</v>
      </c>
      <c r="K124" s="103">
        <f t="shared" si="36"/>
        <v>124.64</v>
      </c>
      <c r="L124" s="103">
        <f t="shared" si="26"/>
        <v>38.0741306839893</v>
      </c>
      <c r="M124" s="103">
        <f t="shared" si="27"/>
        <v>47.62705387848682</v>
      </c>
    </row>
    <row r="125" spans="1:13" ht="25.5">
      <c r="A125" s="7" t="s">
        <v>307</v>
      </c>
      <c r="B125" s="46" t="s">
        <v>258</v>
      </c>
      <c r="C125" s="8"/>
      <c r="D125" s="103">
        <v>0</v>
      </c>
      <c r="E125" s="103">
        <v>37.443</v>
      </c>
      <c r="F125" s="103"/>
      <c r="G125" s="103">
        <f aca="true" t="shared" si="37" ref="G125:G130">D125+E125+F125</f>
        <v>37.443</v>
      </c>
      <c r="H125" s="96"/>
      <c r="I125" s="96">
        <v>37.44</v>
      </c>
      <c r="J125" s="96"/>
      <c r="K125" s="96">
        <f aca="true" t="shared" si="38" ref="K125:K130">H125+I125+J125</f>
        <v>37.44</v>
      </c>
      <c r="L125" s="103">
        <f t="shared" si="26"/>
        <v>14.30645777607948</v>
      </c>
      <c r="M125" s="103">
        <f t="shared" si="27"/>
        <v>14.30645777607948</v>
      </c>
    </row>
    <row r="126" spans="1:13" ht="12.75">
      <c r="A126" s="7" t="s">
        <v>308</v>
      </c>
      <c r="B126" s="48" t="s">
        <v>251</v>
      </c>
      <c r="C126" s="8"/>
      <c r="D126" s="103">
        <v>0</v>
      </c>
      <c r="E126" s="103"/>
      <c r="F126" s="103">
        <v>10</v>
      </c>
      <c r="G126" s="103">
        <f t="shared" si="37"/>
        <v>10</v>
      </c>
      <c r="H126" s="96"/>
      <c r="I126" s="96"/>
      <c r="J126" s="96">
        <v>10</v>
      </c>
      <c r="K126" s="96">
        <f t="shared" si="38"/>
        <v>10</v>
      </c>
      <c r="L126" s="103">
        <f t="shared" si="26"/>
        <v>0</v>
      </c>
      <c r="M126" s="103">
        <f t="shared" si="27"/>
        <v>3.8211692777990067</v>
      </c>
    </row>
    <row r="127" spans="1:13" ht="24.75" customHeight="1">
      <c r="A127" s="7" t="s">
        <v>309</v>
      </c>
      <c r="B127" s="114" t="s">
        <v>252</v>
      </c>
      <c r="C127" s="113"/>
      <c r="D127" s="103">
        <v>0</v>
      </c>
      <c r="E127" s="103">
        <v>62.2</v>
      </c>
      <c r="F127" s="103"/>
      <c r="G127" s="103">
        <f t="shared" si="37"/>
        <v>62.2</v>
      </c>
      <c r="H127" s="96"/>
      <c r="I127" s="97">
        <v>62.2</v>
      </c>
      <c r="J127" s="96"/>
      <c r="K127" s="96">
        <f t="shared" si="38"/>
        <v>62.2</v>
      </c>
      <c r="L127" s="103">
        <f t="shared" si="26"/>
        <v>23.76767290790982</v>
      </c>
      <c r="M127" s="103">
        <f t="shared" si="27"/>
        <v>23.76767290790982</v>
      </c>
    </row>
    <row r="128" spans="1:13" ht="12.75" hidden="1">
      <c r="A128" s="7"/>
      <c r="B128" s="49"/>
      <c r="C128" s="8"/>
      <c r="D128" s="103"/>
      <c r="E128" s="103"/>
      <c r="F128" s="103"/>
      <c r="G128" s="103">
        <f t="shared" si="37"/>
        <v>0</v>
      </c>
      <c r="H128" s="96"/>
      <c r="I128" s="97"/>
      <c r="J128" s="96"/>
      <c r="K128" s="96">
        <f t="shared" si="38"/>
        <v>0</v>
      </c>
      <c r="L128" s="103">
        <f t="shared" si="26"/>
        <v>0</v>
      </c>
      <c r="M128" s="103">
        <f t="shared" si="27"/>
        <v>0</v>
      </c>
    </row>
    <row r="129" spans="1:13" ht="3.75" customHeight="1" hidden="1">
      <c r="A129" s="65"/>
      <c r="B129" s="75"/>
      <c r="C129" s="74"/>
      <c r="D129" s="100"/>
      <c r="E129" s="100"/>
      <c r="F129" s="100"/>
      <c r="G129" s="103">
        <f t="shared" si="37"/>
        <v>0</v>
      </c>
      <c r="H129" s="100"/>
      <c r="I129" s="101"/>
      <c r="J129" s="100"/>
      <c r="K129" s="96">
        <f t="shared" si="38"/>
        <v>0</v>
      </c>
      <c r="L129" s="103">
        <f t="shared" si="26"/>
        <v>0</v>
      </c>
      <c r="M129" s="103">
        <f t="shared" si="27"/>
        <v>0</v>
      </c>
    </row>
    <row r="130" spans="1:13" s="38" customFormat="1" ht="25.5" customHeight="1">
      <c r="A130" s="89" t="s">
        <v>310</v>
      </c>
      <c r="B130" s="49" t="s">
        <v>322</v>
      </c>
      <c r="C130" s="87"/>
      <c r="D130" s="127">
        <v>15</v>
      </c>
      <c r="E130" s="127"/>
      <c r="F130" s="127"/>
      <c r="G130" s="103">
        <f t="shared" si="37"/>
        <v>15</v>
      </c>
      <c r="H130" s="128">
        <v>15</v>
      </c>
      <c r="I130" s="102"/>
      <c r="J130" s="102"/>
      <c r="K130" s="96">
        <f t="shared" si="38"/>
        <v>15</v>
      </c>
      <c r="L130" s="103">
        <f t="shared" si="26"/>
        <v>0</v>
      </c>
      <c r="M130" s="103">
        <f t="shared" si="27"/>
        <v>5.731753916698509</v>
      </c>
    </row>
    <row r="131" spans="1:13" s="38" customFormat="1" ht="34.5" customHeight="1">
      <c r="A131" s="90"/>
      <c r="B131" s="133" t="s">
        <v>253</v>
      </c>
      <c r="C131" s="134"/>
      <c r="D131" s="135">
        <f>D11+D15+D17+D26+D32+D36+D82+D123</f>
        <v>2307.5</v>
      </c>
      <c r="E131" s="135">
        <f aca="true" t="shared" si="39" ref="E131:K131">E11+E15+E17+E26+E32+E36+E82+E123</f>
        <v>8647.143</v>
      </c>
      <c r="F131" s="135">
        <f t="shared" si="39"/>
        <v>824</v>
      </c>
      <c r="G131" s="135">
        <f t="shared" si="39"/>
        <v>11778.643</v>
      </c>
      <c r="H131" s="135">
        <f t="shared" si="39"/>
        <v>2307.5</v>
      </c>
      <c r="I131" s="135">
        <f t="shared" si="39"/>
        <v>9063.34</v>
      </c>
      <c r="J131" s="135">
        <f t="shared" si="39"/>
        <v>824</v>
      </c>
      <c r="K131" s="135">
        <f t="shared" si="39"/>
        <v>12194.84</v>
      </c>
      <c r="L131" s="103">
        <f t="shared" si="26"/>
        <v>3463.2556362246846</v>
      </c>
      <c r="M131" s="103">
        <f t="shared" si="27"/>
        <v>4659.854795567444</v>
      </c>
    </row>
    <row r="132" spans="1:13" s="38" customFormat="1" ht="12.75">
      <c r="A132" s="30"/>
      <c r="B132" s="78"/>
      <c r="C132" s="79"/>
      <c r="D132" s="104"/>
      <c r="E132" s="104"/>
      <c r="F132" s="104"/>
      <c r="G132" s="104"/>
      <c r="H132" s="105"/>
      <c r="I132" s="105"/>
      <c r="J132" s="105"/>
      <c r="K132" s="105"/>
      <c r="L132" s="80"/>
      <c r="M132" s="80"/>
    </row>
    <row r="133" spans="1:13" ht="12.75">
      <c r="A133" s="14"/>
      <c r="B133" s="14"/>
      <c r="C133" s="14"/>
      <c r="D133" s="31"/>
      <c r="E133" s="31"/>
      <c r="F133" s="31"/>
      <c r="G133" s="31"/>
      <c r="H133" s="31"/>
      <c r="I133" s="31"/>
      <c r="J133" s="31"/>
      <c r="K133" s="31"/>
      <c r="L133" s="31"/>
      <c r="M133" s="31"/>
    </row>
    <row r="134" spans="1:13" ht="12.75">
      <c r="A134" s="14"/>
      <c r="B134" s="162" t="s">
        <v>371</v>
      </c>
      <c r="C134" s="162"/>
      <c r="D134" s="162"/>
      <c r="E134" s="162"/>
      <c r="F134" s="162"/>
      <c r="G134" s="162"/>
      <c r="H134" s="162"/>
      <c r="I134" s="31"/>
      <c r="J134" s="31"/>
      <c r="K134" s="31"/>
      <c r="L134" s="31"/>
      <c r="M134" s="31"/>
    </row>
    <row r="135" spans="2:13" ht="12.75">
      <c r="B135" s="162" t="s">
        <v>372</v>
      </c>
      <c r="C135" s="162"/>
      <c r="D135" s="162"/>
      <c r="E135" s="162"/>
      <c r="F135" s="162"/>
      <c r="G135" s="162"/>
      <c r="H135" s="162"/>
      <c r="I135" s="162"/>
      <c r="J135" s="162"/>
      <c r="K135" s="162"/>
      <c r="L135" s="14"/>
      <c r="M135" s="14"/>
    </row>
    <row r="136" ht="12.75">
      <c r="I136" s="71"/>
    </row>
    <row r="141" spans="1:4" ht="12.75">
      <c r="A141" s="71"/>
      <c r="C141" s="71"/>
      <c r="D141" s="71"/>
    </row>
  </sheetData>
  <sheetProtection/>
  <mergeCells count="9">
    <mergeCell ref="B134:H134"/>
    <mergeCell ref="B135:K135"/>
    <mergeCell ref="J1:M5"/>
    <mergeCell ref="A6:M6"/>
    <mergeCell ref="A8:A9"/>
    <mergeCell ref="C8:C9"/>
    <mergeCell ref="D8:G8"/>
    <mergeCell ref="H8:K8"/>
    <mergeCell ref="L8:M8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Impuls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Impuls</dc:creator>
  <cp:keywords/>
  <dc:description/>
  <cp:lastModifiedBy>Admin</cp:lastModifiedBy>
  <cp:lastPrinted>2014-02-06T09:19:16Z</cp:lastPrinted>
  <dcterms:created xsi:type="dcterms:W3CDTF">2012-11-27T04:34:32Z</dcterms:created>
  <dcterms:modified xsi:type="dcterms:W3CDTF">2014-02-06T09:33:52Z</dcterms:modified>
  <cp:category/>
  <cp:version/>
  <cp:contentType/>
  <cp:contentStatus/>
</cp:coreProperties>
</file>